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showVerticalScroll="0" xWindow="0" yWindow="0" windowWidth="20730" windowHeight="11760"/>
  </bookViews>
  <sheets>
    <sheet name="主界面" sheetId="6" r:id="rId1"/>
    <sheet name="添加商品信息" sheetId="4" r:id="rId2"/>
    <sheet name="添加客户信息" sheetId="2" r:id="rId3"/>
    <sheet name="订单数据录入" sheetId="1" r:id="rId4"/>
    <sheet name="订单明细查询" sheetId="3" r:id="rId5"/>
    <sheet name="订单自定义查询" sheetId="5" r:id="rId6"/>
  </sheets>
  <definedNames>
    <definedName name="amount">订单明细查询!$E$9:$E$13</definedName>
    <definedName name="data1">OFFSET(订单自定义查询!$E$4,1,,订单自定义查询!$B$3,1)</definedName>
    <definedName name="data2">OFFSET(订单自定义查询!$F$4,1,,订单自定义查询!$B$3,1)</definedName>
    <definedName name="dingdanhao">OFFSET(订单数据录入!$A$2,,,COUNTA(订单数据录入!$A:$A)-1,)</definedName>
    <definedName name="q">订单明细查询!$C$9:$C$13</definedName>
    <definedName name="tabel1">添加商品信息!$A$2:$D$18</definedName>
    <definedName name="tabel2">添加客户信息!$A$2:$I$17</definedName>
    <definedName name="tabel3">订单数据录入!$A$2:$N$59</definedName>
  </definedNames>
  <calcPr calcId="144525" concurrentCalc="0"/>
</workbook>
</file>

<file path=xl/calcChain.xml><?xml version="1.0" encoding="utf-8"?>
<calcChain xmlns="http://schemas.openxmlformats.org/spreadsheetml/2006/main">
  <c r="B37" i="5" l="1" a="1"/>
  <c r="B37" i="5"/>
  <c r="B36" i="5" a="1"/>
  <c r="B36" i="5"/>
  <c r="B35" i="5" a="1"/>
  <c r="B35" i="5"/>
  <c r="C34" i="5" a="1"/>
  <c r="C34" i="5"/>
  <c r="B34" i="5" a="1"/>
  <c r="B34" i="5"/>
  <c r="D33" i="5" a="1"/>
  <c r="D33" i="5"/>
  <c r="C33" i="5" a="1"/>
  <c r="C33" i="5"/>
  <c r="B33" i="5" a="1"/>
  <c r="B33" i="5"/>
  <c r="D32" i="5" a="1"/>
  <c r="D32" i="5"/>
  <c r="C32" i="5" a="1"/>
  <c r="C32" i="5"/>
  <c r="B32" i="5" a="1"/>
  <c r="B32" i="5"/>
  <c r="D31" i="5" a="1"/>
  <c r="D31" i="5"/>
  <c r="C31" i="5" a="1"/>
  <c r="C31" i="5"/>
  <c r="B31" i="5" a="1"/>
  <c r="B31" i="5"/>
  <c r="F30" i="5" a="1"/>
  <c r="F30" i="5"/>
  <c r="E30" i="5" a="1"/>
  <c r="E30" i="5"/>
  <c r="D30" i="5" a="1"/>
  <c r="D30" i="5"/>
  <c r="C30" i="5" a="1"/>
  <c r="C30" i="5"/>
  <c r="B30" i="5" a="1"/>
  <c r="B30" i="5"/>
  <c r="F29" i="5" a="1"/>
  <c r="F29" i="5"/>
  <c r="E29" i="5" a="1"/>
  <c r="E29" i="5"/>
  <c r="D29" i="5" a="1"/>
  <c r="D29" i="5"/>
  <c r="C29" i="5" a="1"/>
  <c r="C29" i="5"/>
  <c r="B29" i="5" a="1"/>
  <c r="B29" i="5"/>
  <c r="F28" i="5" a="1"/>
  <c r="F28" i="5"/>
  <c r="E28" i="5" a="1"/>
  <c r="E28" i="5"/>
  <c r="D28" i="5" a="1"/>
  <c r="D28" i="5"/>
  <c r="C28" i="5" a="1"/>
  <c r="C28" i="5"/>
  <c r="B28" i="5" a="1"/>
  <c r="B28" i="5"/>
  <c r="F27" i="5" a="1"/>
  <c r="F27" i="5"/>
  <c r="E27" i="5" a="1"/>
  <c r="E27" i="5"/>
  <c r="D27" i="5" a="1"/>
  <c r="D27" i="5"/>
  <c r="C27" i="5" a="1"/>
  <c r="C27" i="5"/>
  <c r="B27" i="5" a="1"/>
  <c r="B27" i="5"/>
  <c r="A27" i="5" a="1"/>
  <c r="A27" i="5"/>
  <c r="F26" i="5" a="1"/>
  <c r="F26" i="5"/>
  <c r="E26" i="5" a="1"/>
  <c r="E26" i="5"/>
  <c r="D26" i="5" a="1"/>
  <c r="D26" i="5"/>
  <c r="C26" i="5" a="1"/>
  <c r="C26" i="5"/>
  <c r="B26" i="5" a="1"/>
  <c r="B26" i="5"/>
  <c r="A26" i="5" a="1"/>
  <c r="A26" i="5"/>
  <c r="F25" i="5" a="1"/>
  <c r="F25" i="5"/>
  <c r="E25" i="5" a="1"/>
  <c r="E25" i="5"/>
  <c r="D25" i="5" a="1"/>
  <c r="D25" i="5"/>
  <c r="C25" i="5" a="1"/>
  <c r="C25" i="5"/>
  <c r="B25" i="5" a="1"/>
  <c r="B25" i="5"/>
  <c r="A25" i="5" a="1"/>
  <c r="A25" i="5"/>
  <c r="F24" i="5" a="1"/>
  <c r="F24" i="5"/>
  <c r="E24" i="5" a="1"/>
  <c r="E24" i="5"/>
  <c r="D24" i="5" a="1"/>
  <c r="D24" i="5"/>
  <c r="C24" i="5" a="1"/>
  <c r="C24" i="5"/>
  <c r="B24" i="5" a="1"/>
  <c r="B24" i="5"/>
  <c r="A24" i="5" a="1"/>
  <c r="A24" i="5"/>
  <c r="F23" i="5" a="1"/>
  <c r="F23" i="5"/>
  <c r="E23" i="5" a="1"/>
  <c r="E23" i="5"/>
  <c r="D23" i="5" a="1"/>
  <c r="D23" i="5"/>
  <c r="C23" i="5" a="1"/>
  <c r="C23" i="5"/>
  <c r="B23" i="5" a="1"/>
  <c r="B23" i="5"/>
  <c r="A23" i="5" a="1"/>
  <c r="A23" i="5"/>
  <c r="F22" i="5" a="1"/>
  <c r="F22" i="5"/>
  <c r="E22" i="5" a="1"/>
  <c r="E22" i="5"/>
  <c r="D22" i="5" a="1"/>
  <c r="D22" i="5"/>
  <c r="C22" i="5" a="1"/>
  <c r="C22" i="5"/>
  <c r="B22" i="5" a="1"/>
  <c r="B22" i="5"/>
  <c r="A22" i="5" a="1"/>
  <c r="A22" i="5"/>
  <c r="F21" i="5" a="1"/>
  <c r="F21" i="5"/>
  <c r="E21" i="5" a="1"/>
  <c r="E21" i="5"/>
  <c r="D21" i="5" a="1"/>
  <c r="D21" i="5"/>
  <c r="C21" i="5" a="1"/>
  <c r="C21" i="5"/>
  <c r="B21" i="5" a="1"/>
  <c r="B21" i="5"/>
  <c r="A21" i="5" a="1"/>
  <c r="A21" i="5"/>
  <c r="F20" i="5" a="1"/>
  <c r="F20" i="5"/>
  <c r="E20" i="5" a="1"/>
  <c r="E20" i="5"/>
  <c r="D20" i="5" a="1"/>
  <c r="D20" i="5"/>
  <c r="C20" i="5" a="1"/>
  <c r="C20" i="5"/>
  <c r="B20" i="5" a="1"/>
  <c r="B20" i="5"/>
  <c r="A20" i="5" a="1"/>
  <c r="A20" i="5"/>
  <c r="F19" i="5" a="1"/>
  <c r="F19" i="5"/>
  <c r="E19" i="5" a="1"/>
  <c r="E19" i="5"/>
  <c r="D19" i="5" a="1"/>
  <c r="D19" i="5"/>
  <c r="C19" i="5" a="1"/>
  <c r="C19" i="5"/>
  <c r="B19" i="5" a="1"/>
  <c r="B19" i="5"/>
  <c r="A19" i="5" a="1"/>
  <c r="A19" i="5"/>
  <c r="F18" i="5" a="1"/>
  <c r="F18" i="5"/>
  <c r="E18" i="5" a="1"/>
  <c r="E18" i="5"/>
  <c r="D18" i="5" a="1"/>
  <c r="D18" i="5"/>
  <c r="C18" i="5" a="1"/>
  <c r="C18" i="5"/>
  <c r="B18" i="5" a="1"/>
  <c r="B18" i="5"/>
  <c r="A18" i="5" a="1"/>
  <c r="A18" i="5"/>
  <c r="F17" i="5" a="1"/>
  <c r="F17" i="5"/>
  <c r="E17" i="5" a="1"/>
  <c r="E17" i="5"/>
  <c r="D17" i="5" a="1"/>
  <c r="D17" i="5"/>
  <c r="C17" i="5" a="1"/>
  <c r="C17" i="5"/>
  <c r="B17" i="5" a="1"/>
  <c r="B17" i="5"/>
  <c r="A17" i="5" a="1"/>
  <c r="A17" i="5"/>
  <c r="F16" i="5" a="1"/>
  <c r="F16" i="5"/>
  <c r="E16" i="5" a="1"/>
  <c r="E16" i="5"/>
  <c r="D16" i="5" a="1"/>
  <c r="D16" i="5"/>
  <c r="C16" i="5" a="1"/>
  <c r="C16" i="5"/>
  <c r="B16" i="5" a="1"/>
  <c r="B16" i="5"/>
  <c r="A16" i="5" a="1"/>
  <c r="A16" i="5"/>
  <c r="F15" i="5" a="1"/>
  <c r="F15" i="5"/>
  <c r="E15" i="5" a="1"/>
  <c r="E15" i="5"/>
  <c r="D15" i="5" a="1"/>
  <c r="D15" i="5"/>
  <c r="C15" i="5" a="1"/>
  <c r="C15" i="5"/>
  <c r="B15" i="5" a="1"/>
  <c r="B15" i="5"/>
  <c r="A15" i="5" a="1"/>
  <c r="A15" i="5"/>
  <c r="F14" i="5" a="1"/>
  <c r="F14" i="5"/>
  <c r="E14" i="5" a="1"/>
  <c r="E14" i="5"/>
  <c r="D14" i="5" a="1"/>
  <c r="D14" i="5"/>
  <c r="C14" i="5" a="1"/>
  <c r="C14" i="5"/>
  <c r="B14" i="5" a="1"/>
  <c r="B14" i="5"/>
  <c r="A14" i="5" a="1"/>
  <c r="A14" i="5"/>
  <c r="F13" i="5" a="1"/>
  <c r="F13" i="5"/>
  <c r="E13" i="5" a="1"/>
  <c r="E13" i="5"/>
  <c r="D13" i="5" a="1"/>
  <c r="D13" i="5"/>
  <c r="C13" i="5" a="1"/>
  <c r="C13" i="5"/>
  <c r="B13" i="5" a="1"/>
  <c r="B13" i="5"/>
  <c r="A13" i="5" a="1"/>
  <c r="A13" i="5"/>
  <c r="F12" i="5" a="1"/>
  <c r="F12" i="5"/>
  <c r="E12" i="5" a="1"/>
  <c r="E12" i="5"/>
  <c r="D12" i="5" a="1"/>
  <c r="D12" i="5"/>
  <c r="C12" i="5" a="1"/>
  <c r="C12" i="5"/>
  <c r="B12" i="5" a="1"/>
  <c r="B12" i="5"/>
  <c r="A12" i="5" a="1"/>
  <c r="A12" i="5"/>
  <c r="F11" i="5" a="1"/>
  <c r="F11" i="5"/>
  <c r="E11" i="5" a="1"/>
  <c r="E11" i="5"/>
  <c r="D11" i="5" a="1"/>
  <c r="D11" i="5"/>
  <c r="C11" i="5" a="1"/>
  <c r="C11" i="5"/>
  <c r="B11" i="5" a="1"/>
  <c r="B11" i="5"/>
  <c r="A11" i="5" a="1"/>
  <c r="A11" i="5"/>
  <c r="F10" i="5" a="1"/>
  <c r="F10" i="5"/>
  <c r="E10" i="5" a="1"/>
  <c r="E10" i="5"/>
  <c r="D10" i="5" a="1"/>
  <c r="D10" i="5"/>
  <c r="C10" i="5" a="1"/>
  <c r="C10" i="5"/>
  <c r="B10" i="5" a="1"/>
  <c r="B10" i="5"/>
  <c r="A10" i="5" a="1"/>
  <c r="A10" i="5"/>
  <c r="F9" i="5" a="1"/>
  <c r="F9" i="5"/>
  <c r="E9" i="5" a="1"/>
  <c r="E9" i="5"/>
  <c r="D9" i="5" a="1"/>
  <c r="D9" i="5"/>
  <c r="C9" i="5" a="1"/>
  <c r="C9" i="5"/>
  <c r="B9" i="5" a="1"/>
  <c r="B9" i="5"/>
  <c r="A9" i="5" a="1"/>
  <c r="A9" i="5"/>
  <c r="F8" i="5" a="1"/>
  <c r="F8" i="5"/>
  <c r="E8" i="5" a="1"/>
  <c r="E8" i="5"/>
  <c r="D8" i="5" a="1"/>
  <c r="D8" i="5"/>
  <c r="C8" i="5" a="1"/>
  <c r="C8" i="5"/>
  <c r="B8" i="5" a="1"/>
  <c r="B8" i="5"/>
  <c r="A8" i="5" a="1"/>
  <c r="A8" i="5"/>
  <c r="F7" i="5" a="1"/>
  <c r="F7" i="5"/>
  <c r="E7" i="5" a="1"/>
  <c r="E7" i="5"/>
  <c r="D7" i="5" a="1"/>
  <c r="D7" i="5"/>
  <c r="C7" i="5" a="1"/>
  <c r="C7" i="5"/>
  <c r="B7" i="5" a="1"/>
  <c r="B7" i="5"/>
  <c r="A7" i="5" a="1"/>
  <c r="A7" i="5"/>
  <c r="G3" i="1"/>
  <c r="I3" i="1"/>
  <c r="F6" i="5" a="1"/>
  <c r="F6" i="5"/>
  <c r="E6" i="5" a="1"/>
  <c r="E6" i="5"/>
  <c r="D6" i="5" a="1"/>
  <c r="D6" i="5"/>
  <c r="F3" i="1"/>
  <c r="C6" i="5" a="1"/>
  <c r="C6" i="5"/>
  <c r="D3" i="1"/>
  <c r="B6" i="5" a="1"/>
  <c r="B6" i="5"/>
  <c r="A6" i="5" a="1"/>
  <c r="A6" i="5"/>
  <c r="G2" i="1"/>
  <c r="I2" i="1"/>
  <c r="F5" i="5" a="1"/>
  <c r="F5" i="5"/>
  <c r="E5" i="5" a="1"/>
  <c r="E5" i="5"/>
  <c r="D5" i="5" a="1"/>
  <c r="D5" i="5"/>
  <c r="F2" i="1"/>
  <c r="C5" i="5" a="1"/>
  <c r="C5" i="5"/>
  <c r="D2" i="1"/>
  <c r="B5" i="5" a="1"/>
  <c r="B5" i="5"/>
  <c r="A5" i="5" a="1"/>
  <c r="A5" i="5"/>
  <c r="F3" i="5" a="1"/>
  <c r="B3" i="5"/>
  <c r="F3" i="5"/>
  <c r="D3" i="5" a="1"/>
  <c r="D3" i="5"/>
  <c r="I26" i="3" a="1"/>
  <c r="I26" i="3"/>
  <c r="I25" i="3" a="1"/>
  <c r="I25" i="3"/>
  <c r="I24" i="3" a="1"/>
  <c r="I24" i="3"/>
  <c r="I23" i="3" a="1"/>
  <c r="I23" i="3"/>
  <c r="I22" i="3" a="1"/>
  <c r="I22" i="3"/>
  <c r="I21" i="3" a="1"/>
  <c r="I21" i="3"/>
  <c r="I20" i="3" a="1"/>
  <c r="I20" i="3"/>
  <c r="I19" i="3" a="1"/>
  <c r="I19" i="3"/>
  <c r="I18" i="3" a="1"/>
  <c r="I18" i="3"/>
  <c r="I17" i="3" a="1"/>
  <c r="I17" i="3"/>
  <c r="I16" i="3" a="1"/>
  <c r="I16" i="3"/>
  <c r="D16" i="3"/>
  <c r="B16" i="3"/>
  <c r="I15" i="3" a="1"/>
  <c r="I15" i="3"/>
  <c r="D15" i="3"/>
  <c r="B15" i="3"/>
  <c r="I14" i="3" a="1"/>
  <c r="I14" i="3"/>
  <c r="I13" i="3" a="1"/>
  <c r="I13" i="3"/>
  <c r="F13" i="3" a="1"/>
  <c r="F13" i="3"/>
  <c r="E13" i="3" a="1"/>
  <c r="E13" i="3"/>
  <c r="D13" i="3" a="1"/>
  <c r="D13" i="3"/>
  <c r="C13" i="3" a="1"/>
  <c r="C13" i="3"/>
  <c r="B13" i="3" a="1"/>
  <c r="B13" i="3"/>
  <c r="A13" i="3" a="1"/>
  <c r="A13" i="3"/>
  <c r="I12" i="3" a="1"/>
  <c r="I12" i="3"/>
  <c r="F12" i="3" a="1"/>
  <c r="F12" i="3"/>
  <c r="E12" i="3" a="1"/>
  <c r="E12" i="3"/>
  <c r="D12" i="3" a="1"/>
  <c r="D12" i="3"/>
  <c r="C12" i="3" a="1"/>
  <c r="C12" i="3"/>
  <c r="B12" i="3" a="1"/>
  <c r="B12" i="3"/>
  <c r="A12" i="3" a="1"/>
  <c r="A12" i="3"/>
  <c r="I11" i="3" a="1"/>
  <c r="I11" i="3"/>
  <c r="F11" i="3" a="1"/>
  <c r="F11" i="3"/>
  <c r="E11" i="3" a="1"/>
  <c r="E11" i="3"/>
  <c r="D11" i="3" a="1"/>
  <c r="D11" i="3"/>
  <c r="C11" i="3" a="1"/>
  <c r="C11" i="3"/>
  <c r="B11" i="3" a="1"/>
  <c r="B11" i="3"/>
  <c r="A11" i="3" a="1"/>
  <c r="A11" i="3"/>
  <c r="I10" i="3" a="1"/>
  <c r="I10" i="3"/>
  <c r="F10" i="3" a="1"/>
  <c r="F10" i="3"/>
  <c r="E10" i="3" a="1"/>
  <c r="E10" i="3"/>
  <c r="D10" i="3" a="1"/>
  <c r="D10" i="3"/>
  <c r="C10" i="3" a="1"/>
  <c r="C10" i="3"/>
  <c r="B10" i="3" a="1"/>
  <c r="B10" i="3"/>
  <c r="A10" i="3" a="1"/>
  <c r="A10" i="3"/>
  <c r="I9" i="3" a="1"/>
  <c r="I9" i="3"/>
  <c r="F9" i="3" a="1"/>
  <c r="F9" i="3"/>
  <c r="E9" i="3" a="1"/>
  <c r="E9" i="3"/>
  <c r="D9" i="3" a="1"/>
  <c r="D9" i="3"/>
  <c r="C9" i="3" a="1"/>
  <c r="C9" i="3"/>
  <c r="B9" i="3" a="1"/>
  <c r="B9" i="3"/>
  <c r="A9" i="3" a="1"/>
  <c r="A9" i="3"/>
  <c r="I8" i="3" a="1"/>
  <c r="I8" i="3"/>
  <c r="I7" i="3" a="1"/>
  <c r="I7" i="3"/>
  <c r="I6" i="3" a="1"/>
  <c r="I6" i="3"/>
  <c r="B3" i="3"/>
  <c r="D6" i="3"/>
  <c r="B6" i="3"/>
  <c r="I5" i="3" a="1"/>
  <c r="I5" i="3"/>
  <c r="F5" i="3"/>
  <c r="D5" i="3"/>
  <c r="B5" i="3"/>
  <c r="I4" i="3" a="1"/>
  <c r="I4" i="3"/>
  <c r="F4" i="3"/>
  <c r="D4" i="3"/>
  <c r="B4" i="3"/>
  <c r="I3" i="3" a="1"/>
  <c r="I3" i="3"/>
  <c r="D3" i="3"/>
  <c r="I2" i="3" a="1"/>
  <c r="I2" i="3"/>
  <c r="E14" i="3" a="1"/>
  <c r="E14" i="3"/>
  <c r="F15" i="3"/>
  <c r="C14" i="3" a="1"/>
  <c r="C14" i="3"/>
</calcChain>
</file>

<file path=xl/sharedStrings.xml><?xml version="1.0" encoding="utf-8"?>
<sst xmlns="http://schemas.openxmlformats.org/spreadsheetml/2006/main" count="105" uniqueCount="62">
  <si>
    <t>商品编号</t>
  </si>
  <si>
    <t>商品名称</t>
  </si>
  <si>
    <t>单价</t>
  </si>
  <si>
    <t>库存量</t>
  </si>
  <si>
    <t>DX-0001</t>
  </si>
  <si>
    <t>商品名称N01</t>
  </si>
  <si>
    <t>DX-0002</t>
  </si>
  <si>
    <t>商品名称N02</t>
  </si>
  <si>
    <t xml:space="preserve"> </t>
  </si>
  <si>
    <t>客户编号</t>
  </si>
  <si>
    <t>客户名称</t>
  </si>
  <si>
    <t>联系人</t>
  </si>
  <si>
    <t>联系电话</t>
  </si>
  <si>
    <t>邮编</t>
  </si>
  <si>
    <t>公司地址</t>
  </si>
  <si>
    <t>电子邮件</t>
  </si>
  <si>
    <t>微信</t>
  </si>
  <si>
    <t>QQ</t>
  </si>
  <si>
    <t>CUM－0001</t>
  </si>
  <si>
    <t>xx有限公司</t>
  </si>
  <si>
    <t>xx</t>
  </si>
  <si>
    <t>8788010、1301528101</t>
  </si>
  <si>
    <t>北京市一环路205号</t>
  </si>
  <si>
    <t>CUM－0002</t>
  </si>
  <si>
    <t>8788010、1301528102</t>
  </si>
  <si>
    <t>北京市一环路206号</t>
  </si>
  <si>
    <t>订单号</t>
  </si>
  <si>
    <t>下单日期</t>
  </si>
  <si>
    <t>客户姓名</t>
  </si>
  <si>
    <t>数量</t>
  </si>
  <si>
    <t>货款金额</t>
  </si>
  <si>
    <t>运费</t>
  </si>
  <si>
    <t>实收金额</t>
  </si>
  <si>
    <t>订单状态</t>
  </si>
  <si>
    <t>经手人</t>
  </si>
  <si>
    <t>备注</t>
  </si>
  <si>
    <t>已发货</t>
  </si>
  <si>
    <t>张三</t>
  </si>
  <si>
    <t>李四</t>
  </si>
  <si>
    <t>王五</t>
  </si>
  <si>
    <t>商品订单</t>
  </si>
  <si>
    <t>提取不重复订单号</t>
  </si>
  <si>
    <t>下单时间</t>
  </si>
  <si>
    <t>电子邮箱</t>
  </si>
  <si>
    <t>收货地址</t>
  </si>
  <si>
    <t>订购商品明细</t>
  </si>
  <si>
    <t>小计</t>
  </si>
  <si>
    <t>合计</t>
  </si>
  <si>
    <t>——</t>
  </si>
  <si>
    <t>实收货款</t>
  </si>
  <si>
    <t>折扣率</t>
  </si>
  <si>
    <t>订单经手人</t>
  </si>
  <si>
    <t>订单查询</t>
  </si>
  <si>
    <t>请输入要查询订单的起始和结束日期：</t>
  </si>
  <si>
    <t>起始日期：</t>
  </si>
  <si>
    <t>结束日期：</t>
  </si>
  <si>
    <t>筛选记录数汇总</t>
  </si>
  <si>
    <t>筛选结果数量汇总</t>
  </si>
  <si>
    <t>筛选结果金额汇总</t>
  </si>
  <si>
    <t>金额</t>
  </si>
  <si>
    <t>2019-10-5发货</t>
    <phoneticPr fontId="15" type="noConversion"/>
  </si>
  <si>
    <t>2019-10-5发货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</si>
</sst>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0_ "/>
    <numFmt numFmtId="178" formatCode="[$-F800]dddd\,\ mmmm\ dd\,\ yyyy"/>
    <numFmt numFmtId="179" formatCode="\¥#,##0.00_);[Red]\(\¥#,##0.00\)"/>
  </numFmts>
  <fonts count="16">
    <font>
      <sz val="12"/>
      <name val="宋体"/>
      <charset val="134"/>
    </font>
    <font>
      <sz val="10"/>
      <name val="微软雅黑"/>
      <charset val="134"/>
    </font>
    <font>
      <sz val="12"/>
      <name val="微软雅黑"/>
      <charset val="134"/>
    </font>
    <font>
      <sz val="28"/>
      <color theme="0"/>
      <name val="隶书"/>
      <charset val="134"/>
    </font>
    <font>
      <b/>
      <sz val="12"/>
      <color theme="1" tint="4.9989318521683403E-2"/>
      <name val="微软雅黑"/>
      <charset val="134"/>
    </font>
    <font>
      <sz val="10"/>
      <color theme="1" tint="4.9989318521683403E-2"/>
      <name val="微软雅黑"/>
      <charset val="134"/>
    </font>
    <font>
      <b/>
      <sz val="12"/>
      <color indexed="9"/>
      <name val="微软雅黑"/>
      <charset val="134"/>
    </font>
    <font>
      <sz val="10"/>
      <name val="宋体"/>
      <charset val="134"/>
    </font>
    <font>
      <sz val="24"/>
      <color theme="0"/>
      <name val="隶书"/>
      <charset val="134"/>
    </font>
    <font>
      <sz val="22"/>
      <name val="隶书"/>
      <charset val="134"/>
    </font>
    <font>
      <sz val="22"/>
      <color theme="0"/>
      <name val="隶书"/>
      <charset val="134"/>
    </font>
    <font>
      <b/>
      <sz val="11"/>
      <color indexed="9"/>
      <name val="微软雅黑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微软雅黑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1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70C0"/>
      <color rgb="FF0091FE"/>
      <color rgb="FF54C2D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8155;&#21152;&#23458;&#25143;&#20449;&#24687;!A1"/><Relationship Id="rId3" Type="http://schemas.openxmlformats.org/officeDocument/2006/relationships/hyperlink" Target="#&#35746;&#21333;&#33258;&#23450;&#20041;&#26597;&#35810;!A1"/><Relationship Id="rId7" Type="http://schemas.openxmlformats.org/officeDocument/2006/relationships/image" Target="../media/image4.png"/><Relationship Id="rId2" Type="http://schemas.openxmlformats.org/officeDocument/2006/relationships/hyperlink" Target="#&#35746;&#21333;&#26126;&#32454;&#26597;&#35810;!A1"/><Relationship Id="rId1" Type="http://schemas.openxmlformats.org/officeDocument/2006/relationships/image" Target="../media/image1.png"/><Relationship Id="rId6" Type="http://schemas.openxmlformats.org/officeDocument/2006/relationships/hyperlink" Target="#&#28155;&#21152;&#21830;&#21697;&#20449;&#24687;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#&#35746;&#21333;&#25968;&#25454;&#24405;&#20837;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&#20027;&#30028;&#38754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&#20027;&#30028;&#38754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&#20027;&#30028;&#38754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&#20027;&#30028;&#38754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&#20027;&#30028;&#3875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13335</xdr:rowOff>
    </xdr:from>
    <xdr:to>
      <xdr:col>14</xdr:col>
      <xdr:colOff>49530</xdr:colOff>
      <xdr:row>30</xdr:row>
      <xdr:rowOff>133985</xdr:rowOff>
    </xdr:to>
    <xdr:pic>
      <xdr:nvPicPr>
        <xdr:cNvPr id="3" name="图片 2" descr="背景图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13335"/>
          <a:ext cx="4145280" cy="5549900"/>
        </a:xfrm>
        <a:prstGeom prst="rect">
          <a:avLst/>
        </a:prstGeom>
      </xdr:spPr>
    </xdr:pic>
    <xdr:clientData/>
  </xdr:twoCellAnchor>
  <xdr:oneCellAnchor>
    <xdr:from>
      <xdr:col>4</xdr:col>
      <xdr:colOff>504825</xdr:colOff>
      <xdr:row>0</xdr:row>
      <xdr:rowOff>95250</xdr:rowOff>
    </xdr:from>
    <xdr:ext cx="2506345" cy="557530"/>
    <xdr:sp macro="" textlink="">
      <xdr:nvSpPr>
        <xdr:cNvPr id="10" name="文本框 9"/>
        <xdr:cNvSpPr txBox="1"/>
      </xdr:nvSpPr>
      <xdr:spPr>
        <a:xfrm>
          <a:off x="3248025" y="95250"/>
          <a:ext cx="2506345" cy="55753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 anchorCtr="0">
          <a:spAutoFit/>
        </a:bodyPr>
        <a:lstStyle/>
        <a:p>
          <a:pPr algn="ctr"/>
          <a:endParaRPr lang="zh-CN" altLang="en-US" sz="28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4</xdr:col>
      <xdr:colOff>171450</xdr:colOff>
      <xdr:row>7</xdr:row>
      <xdr:rowOff>0</xdr:rowOff>
    </xdr:from>
    <xdr:ext cx="309880" cy="323850"/>
    <xdr:sp macro="" textlink="">
      <xdr:nvSpPr>
        <xdr:cNvPr id="11" name="文本框 10"/>
        <xdr:cNvSpPr txBox="1"/>
      </xdr:nvSpPr>
      <xdr:spPr>
        <a:xfrm>
          <a:off x="2914650" y="1266825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400" b="1">
            <a:solidFill>
              <a:schemeClr val="tx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3</xdr:col>
      <xdr:colOff>381000</xdr:colOff>
      <xdr:row>12</xdr:row>
      <xdr:rowOff>66675</xdr:rowOff>
    </xdr:from>
    <xdr:ext cx="309880" cy="273685"/>
    <xdr:sp macro="" textlink="">
      <xdr:nvSpPr>
        <xdr:cNvPr id="13" name="文本框 12"/>
        <xdr:cNvSpPr txBox="1"/>
      </xdr:nvSpPr>
      <xdr:spPr>
        <a:xfrm>
          <a:off x="2438400" y="2238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US" altLang="zh-CN" sz="1100"/>
        </a:p>
      </xdr:txBody>
    </xdr:sp>
    <xdr:clientData/>
  </xdr:oneCellAnchor>
  <xdr:oneCellAnchor>
    <xdr:from>
      <xdr:col>3</xdr:col>
      <xdr:colOff>200025</xdr:colOff>
      <xdr:row>11</xdr:row>
      <xdr:rowOff>161925</xdr:rowOff>
    </xdr:from>
    <xdr:ext cx="309880" cy="273685"/>
    <xdr:sp macro="" textlink="">
      <xdr:nvSpPr>
        <xdr:cNvPr id="14" name="文本框 13"/>
        <xdr:cNvSpPr txBox="1"/>
      </xdr:nvSpPr>
      <xdr:spPr>
        <a:xfrm>
          <a:off x="2257425" y="21526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US" altLang="zh-CN" sz="1100"/>
        </a:p>
      </xdr:txBody>
    </xdr:sp>
    <xdr:clientData/>
  </xdr:oneCellAnchor>
  <xdr:oneCellAnchor>
    <xdr:from>
      <xdr:col>4</xdr:col>
      <xdr:colOff>542925</xdr:colOff>
      <xdr:row>11</xdr:row>
      <xdr:rowOff>123825</xdr:rowOff>
    </xdr:from>
    <xdr:ext cx="309880" cy="273685"/>
    <xdr:sp macro="" textlink="">
      <xdr:nvSpPr>
        <xdr:cNvPr id="15" name="文本框 14"/>
        <xdr:cNvSpPr txBox="1"/>
      </xdr:nvSpPr>
      <xdr:spPr>
        <a:xfrm>
          <a:off x="3286125" y="21145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180975</xdr:colOff>
      <xdr:row>13</xdr:row>
      <xdr:rowOff>95250</xdr:rowOff>
    </xdr:from>
    <xdr:ext cx="309880" cy="273685"/>
    <xdr:sp macro="" textlink="">
      <xdr:nvSpPr>
        <xdr:cNvPr id="27" name="文本框 26"/>
        <xdr:cNvSpPr txBox="1"/>
      </xdr:nvSpPr>
      <xdr:spPr>
        <a:xfrm>
          <a:off x="2238375" y="24479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US" altLang="zh-CN" sz="1100"/>
        </a:p>
      </xdr:txBody>
    </xdr:sp>
    <xdr:clientData/>
  </xdr:oneCellAnchor>
  <xdr:oneCellAnchor>
    <xdr:from>
      <xdr:col>4</xdr:col>
      <xdr:colOff>171450</xdr:colOff>
      <xdr:row>11</xdr:row>
      <xdr:rowOff>92075</xdr:rowOff>
    </xdr:from>
    <xdr:ext cx="309880" cy="323850"/>
    <xdr:sp macro="" textlink="">
      <xdr:nvSpPr>
        <xdr:cNvPr id="28" name="文本框 27"/>
        <xdr:cNvSpPr txBox="1"/>
      </xdr:nvSpPr>
      <xdr:spPr>
        <a:xfrm>
          <a:off x="2914650" y="2082800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4</xdr:col>
      <xdr:colOff>171450</xdr:colOff>
      <xdr:row>16</xdr:row>
      <xdr:rowOff>57150</xdr:rowOff>
    </xdr:from>
    <xdr:ext cx="309880" cy="323850"/>
    <xdr:sp macro="" textlink="">
      <xdr:nvSpPr>
        <xdr:cNvPr id="30" name="文本框 29"/>
        <xdr:cNvSpPr txBox="1"/>
      </xdr:nvSpPr>
      <xdr:spPr>
        <a:xfrm>
          <a:off x="2914650" y="2952750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4</xdr:col>
      <xdr:colOff>552450</xdr:colOff>
      <xdr:row>18</xdr:row>
      <xdr:rowOff>171450</xdr:rowOff>
    </xdr:from>
    <xdr:ext cx="1249680" cy="323850"/>
    <xdr:sp macro="" textlink="">
      <xdr:nvSpPr>
        <xdr:cNvPr id="34" name="文本框 33">
          <a:hlinkClick xmlns:r="http://schemas.openxmlformats.org/officeDocument/2006/relationships" r:id="rId2"/>
        </xdr:cNvPr>
        <xdr:cNvSpPr txBox="1"/>
      </xdr:nvSpPr>
      <xdr:spPr>
        <a:xfrm>
          <a:off x="3295650" y="3429000"/>
          <a:ext cx="12496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订单明细查询</a:t>
          </a:r>
        </a:p>
      </xdr:txBody>
    </xdr:sp>
    <xdr:clientData/>
  </xdr:oneCellAnchor>
  <xdr:oneCellAnchor>
    <xdr:from>
      <xdr:col>4</xdr:col>
      <xdr:colOff>463550</xdr:colOff>
      <xdr:row>23</xdr:row>
      <xdr:rowOff>104775</xdr:rowOff>
    </xdr:from>
    <xdr:ext cx="1427480" cy="323850"/>
    <xdr:sp macro="" textlink="">
      <xdr:nvSpPr>
        <xdr:cNvPr id="35" name="文本框 34">
          <a:hlinkClick xmlns:r="http://schemas.openxmlformats.org/officeDocument/2006/relationships" r:id="rId3"/>
        </xdr:cNvPr>
        <xdr:cNvSpPr txBox="1"/>
      </xdr:nvSpPr>
      <xdr:spPr>
        <a:xfrm>
          <a:off x="3206750" y="4267200"/>
          <a:ext cx="14274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订单自定义查询</a:t>
          </a:r>
        </a:p>
      </xdr:txBody>
    </xdr:sp>
    <xdr:clientData/>
  </xdr:oneCellAnchor>
  <xdr:oneCellAnchor>
    <xdr:from>
      <xdr:col>3</xdr:col>
      <xdr:colOff>104140</xdr:colOff>
      <xdr:row>20</xdr:row>
      <xdr:rowOff>180340</xdr:rowOff>
    </xdr:from>
    <xdr:ext cx="309880" cy="323850"/>
    <xdr:sp macro="" textlink="">
      <xdr:nvSpPr>
        <xdr:cNvPr id="43" name="文本框 42"/>
        <xdr:cNvSpPr txBox="1"/>
      </xdr:nvSpPr>
      <xdr:spPr>
        <a:xfrm>
          <a:off x="2161540" y="3799840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twoCellAnchor editAs="oneCell">
    <xdr:from>
      <xdr:col>3</xdr:col>
      <xdr:colOff>314960</xdr:colOff>
      <xdr:row>22</xdr:row>
      <xdr:rowOff>97790</xdr:rowOff>
    </xdr:from>
    <xdr:to>
      <xdr:col>4</xdr:col>
      <xdr:colOff>319405</xdr:colOff>
      <xdr:row>26</xdr:row>
      <xdr:rowOff>72390</xdr:rowOff>
    </xdr:to>
    <xdr:pic>
      <xdr:nvPicPr>
        <xdr:cNvPr id="44" name="图片 43" descr="自定义查询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2360" y="4079240"/>
          <a:ext cx="690245" cy="698500"/>
        </a:xfrm>
        <a:prstGeom prst="rect">
          <a:avLst/>
        </a:prstGeom>
      </xdr:spPr>
    </xdr:pic>
    <xdr:clientData/>
  </xdr:twoCellAnchor>
  <xdr:oneCellAnchor>
    <xdr:from>
      <xdr:col>3</xdr:col>
      <xdr:colOff>15240</xdr:colOff>
      <xdr:row>25</xdr:row>
      <xdr:rowOff>123190</xdr:rowOff>
    </xdr:from>
    <xdr:ext cx="309880" cy="323850"/>
    <xdr:sp macro="" textlink="">
      <xdr:nvSpPr>
        <xdr:cNvPr id="45" name="文本框 44"/>
        <xdr:cNvSpPr txBox="1"/>
      </xdr:nvSpPr>
      <xdr:spPr>
        <a:xfrm>
          <a:off x="2072640" y="4647565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twoCellAnchor editAs="oneCell">
    <xdr:from>
      <xdr:col>3</xdr:col>
      <xdr:colOff>328295</xdr:colOff>
      <xdr:row>17</xdr:row>
      <xdr:rowOff>163195</xdr:rowOff>
    </xdr:from>
    <xdr:to>
      <xdr:col>4</xdr:col>
      <xdr:colOff>322580</xdr:colOff>
      <xdr:row>21</xdr:row>
      <xdr:rowOff>119380</xdr:rowOff>
    </xdr:to>
    <xdr:pic>
      <xdr:nvPicPr>
        <xdr:cNvPr id="46" name="图片 45" descr="查询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5695" y="3239770"/>
          <a:ext cx="680085" cy="680085"/>
        </a:xfrm>
        <a:prstGeom prst="rect">
          <a:avLst/>
        </a:prstGeom>
      </xdr:spPr>
    </xdr:pic>
    <xdr:clientData/>
  </xdr:twoCellAnchor>
  <xdr:oneCellAnchor>
    <xdr:from>
      <xdr:col>3</xdr:col>
      <xdr:colOff>113030</xdr:colOff>
      <xdr:row>20</xdr:row>
      <xdr:rowOff>179705</xdr:rowOff>
    </xdr:from>
    <xdr:ext cx="309880" cy="323850"/>
    <xdr:sp macro="" textlink="">
      <xdr:nvSpPr>
        <xdr:cNvPr id="47" name="文本框 46"/>
        <xdr:cNvSpPr txBox="1"/>
      </xdr:nvSpPr>
      <xdr:spPr>
        <a:xfrm>
          <a:off x="2170430" y="3799205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1</xdr:col>
      <xdr:colOff>485775</xdr:colOff>
      <xdr:row>2</xdr:row>
      <xdr:rowOff>35719</xdr:rowOff>
    </xdr:from>
    <xdr:ext cx="538480" cy="5024438"/>
    <xdr:sp macro="" textlink="">
      <xdr:nvSpPr>
        <xdr:cNvPr id="48" name="文本框 47"/>
        <xdr:cNvSpPr txBox="1"/>
      </xdr:nvSpPr>
      <xdr:spPr>
        <a:xfrm>
          <a:off x="1176338" y="392907"/>
          <a:ext cx="538480" cy="5024438"/>
        </a:xfrm>
        <a:prstGeom prst="rect">
          <a:avLst/>
        </a:prstGeom>
        <a:solidFill>
          <a:srgbClr val="54C2D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销</a:t>
          </a:r>
          <a:endParaRPr lang="en-US" altLang="zh-CN" sz="2800" b="1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售</a:t>
          </a:r>
          <a:endParaRPr lang="en-US" altLang="zh-CN" sz="2800" b="1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订</a:t>
          </a: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单</a:t>
          </a: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管</a:t>
          </a: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理</a:t>
          </a: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系</a:t>
          </a:r>
        </a:p>
        <a:p>
          <a:pPr algn="l"/>
          <a:r>
            <a:rPr lang="zh-CN" altLang="en-US" sz="2800" b="1">
              <a:latin typeface="微软雅黑" panose="020B0503020204020204" pitchFamily="34" charset="-122"/>
              <a:ea typeface="微软雅黑" panose="020B0503020204020204" pitchFamily="34" charset="-122"/>
            </a:rPr>
            <a:t>统</a:t>
          </a:r>
        </a:p>
      </xdr:txBody>
    </xdr:sp>
    <xdr:clientData/>
  </xdr:oneCellAnchor>
  <xdr:twoCellAnchor editAs="oneCell">
    <xdr:from>
      <xdr:col>3</xdr:col>
      <xdr:colOff>269875</xdr:colOff>
      <xdr:row>3</xdr:row>
      <xdr:rowOff>132080</xdr:rowOff>
    </xdr:from>
    <xdr:to>
      <xdr:col>4</xdr:col>
      <xdr:colOff>328295</xdr:colOff>
      <xdr:row>7</xdr:row>
      <xdr:rowOff>152400</xdr:rowOff>
    </xdr:to>
    <xdr:pic>
      <xdr:nvPicPr>
        <xdr:cNvPr id="49" name="图片 48" descr="商品信息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27275" y="675005"/>
          <a:ext cx="744220" cy="744220"/>
        </a:xfrm>
        <a:prstGeom prst="rect">
          <a:avLst/>
        </a:prstGeom>
      </xdr:spPr>
    </xdr:pic>
    <xdr:clientData/>
  </xdr:twoCellAnchor>
  <xdr:oneCellAnchor>
    <xdr:from>
      <xdr:col>4</xdr:col>
      <xdr:colOff>541020</xdr:colOff>
      <xdr:row>4</xdr:row>
      <xdr:rowOff>160655</xdr:rowOff>
    </xdr:from>
    <xdr:ext cx="902811" cy="400366"/>
    <xdr:sp macro="" textlink="">
      <xdr:nvSpPr>
        <xdr:cNvPr id="50" name="文本框 49">
          <a:hlinkClick xmlns:r="http://schemas.openxmlformats.org/officeDocument/2006/relationships" r:id="rId6"/>
        </xdr:cNvPr>
        <xdr:cNvSpPr txBox="1"/>
      </xdr:nvSpPr>
      <xdr:spPr>
        <a:xfrm>
          <a:off x="3303270" y="875030"/>
          <a:ext cx="902811" cy="40036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 b="1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商品信息</a:t>
          </a:r>
        </a:p>
      </xdr:txBody>
    </xdr:sp>
    <xdr:clientData/>
  </xdr:oneCellAnchor>
  <xdr:twoCellAnchor editAs="oneCell">
    <xdr:from>
      <xdr:col>3</xdr:col>
      <xdr:colOff>318770</xdr:colOff>
      <xdr:row>8</xdr:row>
      <xdr:rowOff>92710</xdr:rowOff>
    </xdr:from>
    <xdr:to>
      <xdr:col>4</xdr:col>
      <xdr:colOff>275590</xdr:colOff>
      <xdr:row>12</xdr:row>
      <xdr:rowOff>11430</xdr:rowOff>
    </xdr:to>
    <xdr:pic>
      <xdr:nvPicPr>
        <xdr:cNvPr id="51" name="图片 50" descr="客户信息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76170" y="1540510"/>
          <a:ext cx="642620" cy="642620"/>
        </a:xfrm>
        <a:prstGeom prst="rect">
          <a:avLst/>
        </a:prstGeom>
      </xdr:spPr>
    </xdr:pic>
    <xdr:clientData/>
  </xdr:twoCellAnchor>
  <xdr:oneCellAnchor>
    <xdr:from>
      <xdr:col>4</xdr:col>
      <xdr:colOff>541020</xdr:colOff>
      <xdr:row>9</xdr:row>
      <xdr:rowOff>71120</xdr:rowOff>
    </xdr:from>
    <xdr:ext cx="902811" cy="400366"/>
    <xdr:sp macro="" textlink="">
      <xdr:nvSpPr>
        <xdr:cNvPr id="52" name="文本框 51">
          <a:hlinkClick xmlns:r="http://schemas.openxmlformats.org/officeDocument/2006/relationships" r:id="rId8"/>
        </xdr:cNvPr>
        <xdr:cNvSpPr txBox="1"/>
      </xdr:nvSpPr>
      <xdr:spPr>
        <a:xfrm>
          <a:off x="3303270" y="1678464"/>
          <a:ext cx="902811" cy="40036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客户信息</a:t>
          </a:r>
        </a:p>
      </xdr:txBody>
    </xdr:sp>
    <xdr:clientData/>
  </xdr:oneCellAnchor>
  <xdr:twoCellAnchor editAs="oneCell">
    <xdr:from>
      <xdr:col>3</xdr:col>
      <xdr:colOff>304800</xdr:colOff>
      <xdr:row>13</xdr:row>
      <xdr:rowOff>44450</xdr:rowOff>
    </xdr:from>
    <xdr:to>
      <xdr:col>4</xdr:col>
      <xdr:colOff>290195</xdr:colOff>
      <xdr:row>16</xdr:row>
      <xdr:rowOff>172720</xdr:rowOff>
    </xdr:to>
    <xdr:pic>
      <xdr:nvPicPr>
        <xdr:cNvPr id="53" name="图片 52" descr="数据录入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62200" y="2397125"/>
          <a:ext cx="671195" cy="671195"/>
        </a:xfrm>
        <a:prstGeom prst="rect">
          <a:avLst/>
        </a:prstGeom>
      </xdr:spPr>
    </xdr:pic>
    <xdr:clientData/>
  </xdr:twoCellAnchor>
  <xdr:oneCellAnchor>
    <xdr:from>
      <xdr:col>4</xdr:col>
      <xdr:colOff>541020</xdr:colOff>
      <xdr:row>14</xdr:row>
      <xdr:rowOff>36195</xdr:rowOff>
    </xdr:from>
    <xdr:ext cx="1249680" cy="323850"/>
    <xdr:sp macro="" textlink="">
      <xdr:nvSpPr>
        <xdr:cNvPr id="54" name="文本框 53">
          <a:hlinkClick xmlns:r="http://schemas.openxmlformats.org/officeDocument/2006/relationships" r:id="rId10"/>
        </xdr:cNvPr>
        <xdr:cNvSpPr txBox="1"/>
      </xdr:nvSpPr>
      <xdr:spPr>
        <a:xfrm>
          <a:off x="3284220" y="2569845"/>
          <a:ext cx="12496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 b="1">
              <a:latin typeface="微软雅黑" panose="020B0503020204020204" pitchFamily="34" charset="-122"/>
              <a:ea typeface="微软雅黑" panose="020B0503020204020204" pitchFamily="34" charset="-122"/>
            </a:rPr>
            <a:t>订单数据录入</a:t>
          </a:r>
        </a:p>
      </xdr:txBody>
    </xdr:sp>
    <xdr:clientData/>
  </xdr:oneCellAnchor>
  <xdr:oneCellAnchor>
    <xdr:from>
      <xdr:col>3</xdr:col>
      <xdr:colOff>102870</xdr:colOff>
      <xdr:row>20</xdr:row>
      <xdr:rowOff>179070</xdr:rowOff>
    </xdr:from>
    <xdr:ext cx="309880" cy="323850"/>
    <xdr:sp macro="" textlink="">
      <xdr:nvSpPr>
        <xdr:cNvPr id="55" name="文本框 54"/>
        <xdr:cNvSpPr txBox="1"/>
      </xdr:nvSpPr>
      <xdr:spPr>
        <a:xfrm>
          <a:off x="2160270" y="3798570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4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76200</xdr:rowOff>
    </xdr:from>
    <xdr:to>
      <xdr:col>4</xdr:col>
      <xdr:colOff>822325</xdr:colOff>
      <xdr:row>1</xdr:row>
      <xdr:rowOff>245110</xdr:rowOff>
    </xdr:to>
    <xdr:pic>
      <xdr:nvPicPr>
        <xdr:cNvPr id="2" name="图片 1" descr="首页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76200"/>
          <a:ext cx="698500" cy="568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161925</xdr:rowOff>
    </xdr:from>
    <xdr:to>
      <xdr:col>10</xdr:col>
      <xdr:colOff>69850</xdr:colOff>
      <xdr:row>1</xdr:row>
      <xdr:rowOff>300990</xdr:rowOff>
    </xdr:to>
    <xdr:pic>
      <xdr:nvPicPr>
        <xdr:cNvPr id="2" name="图片 1" descr="首页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161925"/>
          <a:ext cx="698500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200025</xdr:rowOff>
    </xdr:from>
    <xdr:to>
      <xdr:col>15</xdr:col>
      <xdr:colOff>107950</xdr:colOff>
      <xdr:row>1</xdr:row>
      <xdr:rowOff>288925</xdr:rowOff>
    </xdr:to>
    <xdr:pic>
      <xdr:nvPicPr>
        <xdr:cNvPr id="2" name="图片 1" descr="首页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5275" y="200025"/>
          <a:ext cx="698500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266700</xdr:rowOff>
    </xdr:from>
    <xdr:to>
      <xdr:col>7</xdr:col>
      <xdr:colOff>98425</xdr:colOff>
      <xdr:row>2</xdr:row>
      <xdr:rowOff>3175</xdr:rowOff>
    </xdr:to>
    <xdr:pic>
      <xdr:nvPicPr>
        <xdr:cNvPr id="2" name="图片 1" descr="首页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266700"/>
          <a:ext cx="698500" cy="54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352425</xdr:rowOff>
    </xdr:from>
    <xdr:to>
      <xdr:col>7</xdr:col>
      <xdr:colOff>98425</xdr:colOff>
      <xdr:row>1</xdr:row>
      <xdr:rowOff>307975</xdr:rowOff>
    </xdr:to>
    <xdr:pic>
      <xdr:nvPicPr>
        <xdr:cNvPr id="2" name="图片 1" descr="首页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352425"/>
          <a:ext cx="69850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  <pageSetUpPr fitToPage="1"/>
  </sheetPr>
  <dimension ref="A1:V42"/>
  <sheetViews>
    <sheetView showGridLines="0" showRowColHeaders="0" showZeros="0" tabSelected="1" showOutlineSymbols="0" zoomScale="80" zoomScaleNormal="80" workbookViewId="0"/>
  </sheetViews>
  <sheetFormatPr defaultColWidth="9" defaultRowHeight="14.25"/>
  <sheetData>
    <row r="1" spans="1:2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5"/>
      <c r="R1" s="35"/>
      <c r="S1" s="35"/>
      <c r="T1" s="35"/>
      <c r="U1" s="35"/>
      <c r="V1" s="35"/>
    </row>
    <row r="2" spans="1:2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5"/>
      <c r="V2" s="35"/>
    </row>
    <row r="3" spans="1:2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5"/>
      <c r="R3" s="35"/>
      <c r="S3" s="35"/>
      <c r="T3" s="35"/>
      <c r="U3" s="35"/>
      <c r="V3" s="35"/>
    </row>
    <row r="4" spans="1:2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  <c r="R4" s="35"/>
      <c r="S4" s="35"/>
      <c r="T4" s="35"/>
      <c r="U4" s="35"/>
      <c r="V4" s="35"/>
    </row>
    <row r="5" spans="1:2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5"/>
      <c r="S5" s="35"/>
      <c r="T5" s="35"/>
      <c r="U5" s="35"/>
      <c r="V5" s="35"/>
    </row>
    <row r="6" spans="1:2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5"/>
      <c r="Q6" s="35"/>
      <c r="R6" s="35"/>
      <c r="S6" s="35"/>
      <c r="T6" s="35"/>
      <c r="U6" s="35"/>
      <c r="V6" s="35"/>
    </row>
    <row r="7" spans="1:2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5"/>
      <c r="Q7" s="35"/>
      <c r="R7" s="35"/>
      <c r="S7" s="35"/>
      <c r="T7" s="35"/>
      <c r="U7" s="35"/>
      <c r="V7" s="35"/>
    </row>
    <row r="8" spans="1:2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35"/>
      <c r="Q8" s="35"/>
      <c r="R8" s="35"/>
      <c r="S8" s="35"/>
      <c r="T8" s="35"/>
      <c r="U8" s="35"/>
      <c r="V8" s="35"/>
    </row>
    <row r="9" spans="1:2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35"/>
      <c r="Q9" s="35"/>
      <c r="R9" s="35"/>
      <c r="S9" s="35"/>
      <c r="T9" s="35"/>
      <c r="U9" s="35"/>
      <c r="V9" s="35"/>
    </row>
    <row r="10" spans="1:2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5"/>
      <c r="R10" s="35"/>
      <c r="S10" s="35"/>
      <c r="T10" s="35"/>
      <c r="U10" s="35"/>
      <c r="V10" s="35"/>
    </row>
    <row r="11" spans="1:2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35"/>
      <c r="V11" s="35"/>
    </row>
    <row r="12" spans="1:2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35"/>
      <c r="Q12" s="35"/>
      <c r="R12" s="35"/>
      <c r="S12" s="35"/>
      <c r="T12" s="35"/>
      <c r="U12" s="35"/>
      <c r="V12" s="35"/>
    </row>
    <row r="13" spans="1:2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35"/>
      <c r="V13" s="35"/>
    </row>
    <row r="14" spans="1:2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  <c r="T14" s="35"/>
      <c r="U14" s="35"/>
      <c r="V14" s="35"/>
    </row>
    <row r="15" spans="1:2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35"/>
      <c r="V15" s="35"/>
    </row>
    <row r="16" spans="1:2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35"/>
      <c r="Q16" s="35"/>
      <c r="R16" s="35"/>
      <c r="S16" s="35"/>
      <c r="T16" s="35"/>
      <c r="U16" s="35"/>
      <c r="V16" s="35"/>
    </row>
    <row r="17" spans="1:2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5"/>
      <c r="Q17" s="35"/>
      <c r="R17" s="35"/>
      <c r="S17" s="35"/>
      <c r="T17" s="35"/>
      <c r="U17" s="35"/>
      <c r="V17" s="35"/>
    </row>
    <row r="18" spans="1:2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5"/>
      <c r="Q18" s="35"/>
      <c r="R18" s="35"/>
      <c r="S18" s="35"/>
      <c r="T18" s="35"/>
      <c r="U18" s="35"/>
      <c r="V18" s="35"/>
    </row>
    <row r="19" spans="1:2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5"/>
      <c r="Q19" s="35"/>
      <c r="R19" s="35"/>
      <c r="S19" s="35"/>
      <c r="T19" s="35"/>
      <c r="U19" s="35"/>
      <c r="V19" s="35"/>
    </row>
    <row r="20" spans="1:2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35"/>
      <c r="Q20" s="35"/>
      <c r="R20" s="35"/>
      <c r="S20" s="35"/>
      <c r="T20" s="35"/>
      <c r="U20" s="35"/>
      <c r="V20" s="35"/>
    </row>
    <row r="21" spans="1:2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35"/>
      <c r="Q21" s="35"/>
      <c r="R21" s="35"/>
      <c r="S21" s="35"/>
      <c r="T21" s="35"/>
      <c r="U21" s="35"/>
      <c r="V21" s="35"/>
    </row>
    <row r="22" spans="1:2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5"/>
      <c r="Q22" s="35"/>
      <c r="R22" s="35"/>
      <c r="S22" s="35"/>
      <c r="T22" s="35"/>
      <c r="U22" s="35"/>
      <c r="V22" s="35"/>
    </row>
    <row r="23" spans="1:2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35"/>
      <c r="V23" s="35"/>
    </row>
    <row r="24" spans="1:2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5"/>
      <c r="Q24" s="35"/>
      <c r="R24" s="35"/>
      <c r="S24" s="35"/>
      <c r="T24" s="35"/>
      <c r="U24" s="35"/>
      <c r="V24" s="35"/>
    </row>
    <row r="25" spans="1:2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5"/>
      <c r="Q25" s="35"/>
      <c r="R25" s="35"/>
      <c r="S25" s="35"/>
      <c r="T25" s="35"/>
      <c r="U25" s="35"/>
      <c r="V25" s="35"/>
    </row>
    <row r="26" spans="1:2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5"/>
      <c r="Q26" s="35"/>
      <c r="R26" s="35"/>
      <c r="S26" s="35"/>
      <c r="T26" s="35"/>
      <c r="U26" s="35"/>
      <c r="V26" s="35"/>
    </row>
    <row r="27" spans="1:2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5"/>
      <c r="Q27" s="35"/>
      <c r="R27" s="35"/>
      <c r="S27" s="35"/>
      <c r="T27" s="35"/>
      <c r="U27" s="35"/>
      <c r="V27" s="35"/>
    </row>
    <row r="28" spans="1:2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5"/>
      <c r="Q28" s="35"/>
      <c r="R28" s="35"/>
      <c r="S28" s="35"/>
      <c r="T28" s="35"/>
      <c r="U28" s="35"/>
      <c r="V28" s="35"/>
    </row>
    <row r="29" spans="1:2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35"/>
      <c r="V29" s="35"/>
    </row>
    <row r="30" spans="1:2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35"/>
      <c r="Q30" s="35"/>
      <c r="R30" s="35"/>
      <c r="S30" s="35"/>
      <c r="T30" s="35"/>
      <c r="U30" s="35"/>
      <c r="V30" s="35"/>
    </row>
    <row r="31" spans="1:2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5"/>
      <c r="Q31" s="35"/>
      <c r="R31" s="35"/>
      <c r="S31" s="35"/>
      <c r="T31" s="35"/>
      <c r="U31" s="35"/>
      <c r="V31" s="35"/>
    </row>
    <row r="32" spans="1:2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</sheetData>
  <phoneticPr fontId="15" type="noConversion"/>
  <pageMargins left="0.75138888888888899" right="0.75138888888888899" top="1" bottom="1" header="0.5" footer="0.5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F18"/>
  <sheetViews>
    <sheetView workbookViewId="0"/>
  </sheetViews>
  <sheetFormatPr defaultColWidth="22.625" defaultRowHeight="20.100000000000001" customHeight="1"/>
  <cols>
    <col min="1" max="3" width="22.625" style="28"/>
    <col min="4" max="4" width="24.125" style="28" customWidth="1"/>
    <col min="5" max="16384" width="22.625" style="28"/>
  </cols>
  <sheetData>
    <row r="1" spans="1:6" s="31" customFormat="1" ht="31.5" customHeight="1">
      <c r="A1" s="7" t="s">
        <v>0</v>
      </c>
      <c r="B1" s="7" t="s">
        <v>1</v>
      </c>
      <c r="C1" s="7" t="s">
        <v>2</v>
      </c>
      <c r="D1" s="7" t="s">
        <v>3</v>
      </c>
    </row>
    <row r="2" spans="1:6" ht="20.100000000000001" customHeight="1">
      <c r="A2" s="32" t="s">
        <v>4</v>
      </c>
      <c r="B2" s="32" t="s">
        <v>5</v>
      </c>
      <c r="C2" s="32">
        <v>188</v>
      </c>
      <c r="D2" s="32">
        <v>1000</v>
      </c>
    </row>
    <row r="3" spans="1:6" ht="20.100000000000001" customHeight="1">
      <c r="A3" s="33" t="s">
        <v>6</v>
      </c>
      <c r="B3" s="33" t="s">
        <v>7</v>
      </c>
      <c r="C3" s="33">
        <v>198</v>
      </c>
      <c r="D3" s="33">
        <v>1200</v>
      </c>
    </row>
    <row r="4" spans="1:6" ht="20.100000000000001" customHeight="1">
      <c r="A4" s="32"/>
      <c r="B4" s="32"/>
      <c r="C4" s="32"/>
      <c r="D4" s="32"/>
    </row>
    <row r="5" spans="1:6" ht="20.100000000000001" customHeight="1">
      <c r="A5" s="33"/>
      <c r="B5" s="33"/>
      <c r="C5" s="33"/>
      <c r="D5" s="33"/>
    </row>
    <row r="6" spans="1:6" ht="20.100000000000001" customHeight="1">
      <c r="A6" s="32"/>
      <c r="B6" s="32"/>
      <c r="C6" s="32"/>
      <c r="D6" s="32"/>
    </row>
    <row r="7" spans="1:6" ht="20.100000000000001" customHeight="1">
      <c r="A7" s="33"/>
      <c r="B7" s="33"/>
      <c r="C7" s="33"/>
      <c r="D7" s="33"/>
    </row>
    <row r="8" spans="1:6" ht="20.100000000000001" customHeight="1">
      <c r="A8" s="32"/>
      <c r="B8" s="32"/>
      <c r="C8" s="32"/>
      <c r="D8" s="32"/>
    </row>
    <row r="9" spans="1:6" ht="20.100000000000001" customHeight="1">
      <c r="A9" s="33"/>
      <c r="B9" s="33"/>
      <c r="C9" s="33"/>
      <c r="D9" s="33"/>
    </row>
    <row r="10" spans="1:6" ht="20.100000000000001" customHeight="1">
      <c r="A10" s="32"/>
      <c r="B10" s="32"/>
      <c r="C10" s="32"/>
      <c r="D10" s="32"/>
      <c r="F10" s="28" t="s">
        <v>8</v>
      </c>
    </row>
    <row r="11" spans="1:6" ht="20.100000000000001" customHeight="1">
      <c r="A11" s="33"/>
      <c r="B11" s="33"/>
      <c r="C11" s="33"/>
      <c r="D11" s="33"/>
    </row>
    <row r="12" spans="1:6" ht="20.100000000000001" customHeight="1">
      <c r="A12" s="32"/>
      <c r="B12" s="32"/>
      <c r="C12" s="32"/>
      <c r="D12" s="32"/>
    </row>
    <row r="13" spans="1:6" ht="20.100000000000001" customHeight="1">
      <c r="A13" s="33"/>
      <c r="B13" s="33"/>
      <c r="C13" s="33"/>
      <c r="D13" s="33"/>
    </row>
    <row r="14" spans="1:6" ht="20.100000000000001" customHeight="1">
      <c r="A14" s="32"/>
      <c r="B14" s="32"/>
      <c r="C14" s="32"/>
      <c r="D14" s="32"/>
    </row>
    <row r="15" spans="1:6" ht="20.100000000000001" customHeight="1">
      <c r="A15" s="33"/>
      <c r="B15" s="33"/>
      <c r="C15" s="33"/>
      <c r="D15" s="33"/>
    </row>
    <row r="16" spans="1:6" ht="20.100000000000001" customHeight="1">
      <c r="A16" s="32"/>
      <c r="B16" s="32"/>
      <c r="C16" s="32"/>
      <c r="D16" s="32"/>
    </row>
    <row r="17" spans="1:4" ht="20.100000000000001" customHeight="1">
      <c r="A17" s="33"/>
      <c r="B17" s="33"/>
      <c r="C17" s="33"/>
      <c r="D17" s="33"/>
    </row>
    <row r="18" spans="1:4" ht="20.100000000000001" customHeight="1">
      <c r="A18" s="32"/>
      <c r="B18" s="32"/>
      <c r="C18" s="32"/>
      <c r="D18" s="32"/>
    </row>
  </sheetData>
  <phoneticPr fontId="15" type="noConversion"/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I17"/>
  <sheetViews>
    <sheetView workbookViewId="0"/>
  </sheetViews>
  <sheetFormatPr defaultColWidth="9" defaultRowHeight="12"/>
  <cols>
    <col min="1" max="1" width="14.875" style="28" customWidth="1"/>
    <col min="2" max="2" width="16.75" style="28" customWidth="1"/>
    <col min="3" max="3" width="9" style="28"/>
    <col min="4" max="4" width="22.125" style="28" customWidth="1"/>
    <col min="5" max="5" width="9.125" style="28" customWidth="1"/>
    <col min="6" max="6" width="18.5" style="28" customWidth="1"/>
    <col min="7" max="8" width="20" style="28" customWidth="1"/>
    <col min="9" max="9" width="11.25" style="28" customWidth="1"/>
    <col min="10" max="16384" width="9" style="28"/>
  </cols>
  <sheetData>
    <row r="1" spans="1:9" s="27" customFormat="1" ht="32.25" customHeight="1">
      <c r="A1" s="23" t="s">
        <v>9</v>
      </c>
      <c r="B1" s="23" t="s">
        <v>10</v>
      </c>
      <c r="C1" s="23" t="s">
        <v>11</v>
      </c>
      <c r="D1" s="23" t="s">
        <v>12</v>
      </c>
      <c r="E1" s="23" t="s">
        <v>13</v>
      </c>
      <c r="F1" s="23" t="s">
        <v>14</v>
      </c>
      <c r="G1" s="23" t="s">
        <v>15</v>
      </c>
      <c r="H1" s="23" t="s">
        <v>16</v>
      </c>
      <c r="I1" s="23" t="s">
        <v>17</v>
      </c>
    </row>
    <row r="2" spans="1:9" ht="24.95" customHeight="1">
      <c r="A2" s="29" t="s">
        <v>18</v>
      </c>
      <c r="B2" s="29" t="s">
        <v>19</v>
      </c>
      <c r="C2" s="29" t="s">
        <v>20</v>
      </c>
      <c r="D2" s="29" t="s">
        <v>21</v>
      </c>
      <c r="E2" s="29">
        <v>610011</v>
      </c>
      <c r="F2" s="29" t="s">
        <v>22</v>
      </c>
      <c r="G2" s="29" t="s">
        <v>20</v>
      </c>
      <c r="H2" s="29" t="s">
        <v>20</v>
      </c>
      <c r="I2" s="29" t="s">
        <v>20</v>
      </c>
    </row>
    <row r="3" spans="1:9" ht="24.95" customHeight="1">
      <c r="A3" s="30" t="s">
        <v>23</v>
      </c>
      <c r="B3" s="29" t="s">
        <v>19</v>
      </c>
      <c r="C3" s="29" t="s">
        <v>20</v>
      </c>
      <c r="D3" s="30" t="s">
        <v>24</v>
      </c>
      <c r="E3" s="30">
        <v>610012</v>
      </c>
      <c r="F3" s="30" t="s">
        <v>25</v>
      </c>
      <c r="G3" s="29" t="s">
        <v>20</v>
      </c>
      <c r="H3" s="29" t="s">
        <v>20</v>
      </c>
      <c r="I3" s="29" t="s">
        <v>20</v>
      </c>
    </row>
    <row r="4" spans="1:9" ht="24.95" customHeight="1">
      <c r="A4" s="29"/>
      <c r="B4" s="29"/>
      <c r="C4" s="29"/>
      <c r="D4" s="29"/>
      <c r="E4" s="29"/>
      <c r="F4" s="29"/>
      <c r="G4" s="29"/>
      <c r="H4" s="29"/>
      <c r="I4" s="29"/>
    </row>
    <row r="5" spans="1:9" ht="24.95" customHeight="1">
      <c r="A5" s="30"/>
      <c r="B5" s="29"/>
      <c r="C5" s="29"/>
      <c r="D5" s="30"/>
      <c r="E5" s="30"/>
      <c r="F5" s="30"/>
      <c r="G5" s="29"/>
      <c r="H5" s="29"/>
      <c r="I5" s="29"/>
    </row>
    <row r="6" spans="1:9" ht="24.95" customHeight="1">
      <c r="A6" s="29"/>
      <c r="B6" s="29"/>
      <c r="C6" s="29"/>
      <c r="D6" s="29"/>
      <c r="E6" s="29"/>
      <c r="F6" s="29"/>
      <c r="G6" s="29"/>
      <c r="H6" s="29"/>
      <c r="I6" s="29"/>
    </row>
    <row r="7" spans="1:9" ht="24.95" customHeight="1">
      <c r="A7" s="30"/>
      <c r="B7" s="29"/>
      <c r="C7" s="29"/>
      <c r="D7" s="30"/>
      <c r="E7" s="30"/>
      <c r="F7" s="30"/>
      <c r="G7" s="29"/>
      <c r="H7" s="29"/>
      <c r="I7" s="29"/>
    </row>
    <row r="8" spans="1:9" ht="24.95" customHeight="1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>
      <c r="A9" s="30"/>
      <c r="B9" s="30"/>
      <c r="C9" s="30"/>
      <c r="D9" s="30"/>
      <c r="E9" s="30"/>
      <c r="F9" s="30"/>
      <c r="G9" s="30"/>
      <c r="H9" s="30"/>
      <c r="I9" s="30"/>
    </row>
    <row r="10" spans="1:9" ht="24.95" customHeight="1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24.95" customHeight="1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24.95" customHeight="1">
      <c r="A12" s="29"/>
      <c r="B12" s="29"/>
      <c r="C12" s="29"/>
      <c r="D12" s="29"/>
      <c r="E12" s="29"/>
      <c r="F12" s="29"/>
      <c r="G12" s="29"/>
      <c r="H12" s="29"/>
      <c r="I12" s="29"/>
    </row>
    <row r="13" spans="1:9" ht="24.95" customHeight="1">
      <c r="A13" s="30"/>
      <c r="B13" s="30"/>
      <c r="C13" s="30"/>
      <c r="D13" s="30"/>
      <c r="E13" s="30"/>
      <c r="F13" s="30"/>
      <c r="G13" s="30"/>
      <c r="H13" s="30"/>
      <c r="I13" s="30"/>
    </row>
    <row r="14" spans="1:9" ht="24.95" customHeight="1">
      <c r="A14" s="29"/>
      <c r="B14" s="29"/>
      <c r="C14" s="29"/>
      <c r="D14" s="29"/>
      <c r="E14" s="29"/>
      <c r="F14" s="29"/>
      <c r="G14" s="29"/>
      <c r="H14" s="29"/>
      <c r="I14" s="29"/>
    </row>
    <row r="15" spans="1:9" ht="24.95" customHeight="1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24.95" customHeight="1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24.95" customHeight="1">
      <c r="A17" s="30"/>
      <c r="B17" s="30"/>
      <c r="C17" s="30"/>
      <c r="D17" s="30"/>
      <c r="E17" s="30"/>
      <c r="F17" s="30"/>
      <c r="G17" s="30"/>
      <c r="H17" s="30"/>
      <c r="I17" s="30"/>
    </row>
  </sheetData>
  <phoneticPr fontId="15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59"/>
  <sheetViews>
    <sheetView workbookViewId="0"/>
  </sheetViews>
  <sheetFormatPr defaultColWidth="9" defaultRowHeight="24.95" customHeight="1"/>
  <cols>
    <col min="1" max="1" width="10.5" style="22" customWidth="1"/>
    <col min="2" max="2" width="15" style="22" customWidth="1"/>
    <col min="3" max="3" width="12.75" style="22" customWidth="1"/>
    <col min="4" max="4" width="18.125" style="22" customWidth="1"/>
    <col min="5" max="5" width="9.75" style="22" customWidth="1"/>
    <col min="6" max="6" width="13.25" style="22" customWidth="1"/>
    <col min="7" max="7" width="7.75" style="22" customWidth="1"/>
    <col min="8" max="8" width="7.125" style="22" customWidth="1"/>
    <col min="9" max="9" width="9.125" style="22" customWidth="1"/>
    <col min="10" max="10" width="6.875" style="22" customWidth="1"/>
    <col min="11" max="11" width="9.125" style="22" customWidth="1"/>
    <col min="12" max="13" width="9" style="22"/>
    <col min="14" max="14" width="15.25" style="22" customWidth="1"/>
    <col min="15" max="16384" width="9" style="22"/>
  </cols>
  <sheetData>
    <row r="1" spans="1:14" ht="36" customHeight="1">
      <c r="A1" s="23" t="s">
        <v>26</v>
      </c>
      <c r="B1" s="23" t="s">
        <v>27</v>
      </c>
      <c r="C1" s="23" t="s">
        <v>9</v>
      </c>
      <c r="D1" s="23" t="s">
        <v>28</v>
      </c>
      <c r="E1" s="23" t="s">
        <v>0</v>
      </c>
      <c r="F1" s="23" t="s">
        <v>1</v>
      </c>
      <c r="G1" s="23" t="s">
        <v>2</v>
      </c>
      <c r="H1" s="23" t="s">
        <v>29</v>
      </c>
      <c r="I1" s="23" t="s">
        <v>30</v>
      </c>
      <c r="J1" s="23" t="s">
        <v>31</v>
      </c>
      <c r="K1" s="23" t="s">
        <v>32</v>
      </c>
      <c r="L1" s="23" t="s">
        <v>33</v>
      </c>
      <c r="M1" s="23" t="s">
        <v>34</v>
      </c>
      <c r="N1" s="23" t="s">
        <v>35</v>
      </c>
    </row>
    <row r="2" spans="1:14" ht="24.95" customHeight="1">
      <c r="A2" s="9">
        <v>201910001</v>
      </c>
      <c r="B2" s="24">
        <v>43739</v>
      </c>
      <c r="C2" s="9" t="s">
        <v>18</v>
      </c>
      <c r="D2" s="9" t="str">
        <f>VLOOKUP(C2,tabel2,2,FALSE)</f>
        <v>xx有限公司</v>
      </c>
      <c r="E2" s="9" t="s">
        <v>4</v>
      </c>
      <c r="F2" s="9" t="str">
        <f t="shared" ref="F2:F3" si="0">VLOOKUP(E2,tabel1,2,FALSE)</f>
        <v>商品名称N01</v>
      </c>
      <c r="G2" s="9">
        <f t="shared" ref="G2:G3" si="1">VLOOKUP(E2,tabel1,3,FALSE)</f>
        <v>188</v>
      </c>
      <c r="H2" s="9">
        <v>20</v>
      </c>
      <c r="I2" s="9">
        <f>G2*H2</f>
        <v>3760</v>
      </c>
      <c r="J2" s="9">
        <v>20</v>
      </c>
      <c r="K2" s="9">
        <v>3700</v>
      </c>
      <c r="L2" s="9" t="s">
        <v>36</v>
      </c>
      <c r="M2" s="36" t="s">
        <v>37</v>
      </c>
      <c r="N2" s="24" t="s">
        <v>60</v>
      </c>
    </row>
    <row r="3" spans="1:14" ht="24.95" customHeight="1">
      <c r="A3" s="11">
        <v>201910001</v>
      </c>
      <c r="B3" s="25">
        <v>43739</v>
      </c>
      <c r="C3" s="11" t="s">
        <v>18</v>
      </c>
      <c r="D3" s="11" t="str">
        <f t="shared" ref="D3" si="2">VLOOKUP(C3,tabel2,2,FALSE)</f>
        <v>xx有限公司</v>
      </c>
      <c r="E3" s="11" t="s">
        <v>6</v>
      </c>
      <c r="F3" s="11" t="str">
        <f t="shared" si="0"/>
        <v>商品名称N02</v>
      </c>
      <c r="G3" s="11">
        <f t="shared" si="1"/>
        <v>198</v>
      </c>
      <c r="H3" s="11">
        <v>50</v>
      </c>
      <c r="I3" s="11">
        <f t="shared" ref="I3" si="3">G3*H3</f>
        <v>9900</v>
      </c>
      <c r="J3" s="11">
        <v>20</v>
      </c>
      <c r="K3" s="11">
        <v>9000</v>
      </c>
      <c r="L3" s="11" t="s">
        <v>36</v>
      </c>
      <c r="M3" s="36"/>
      <c r="N3" s="26" t="s">
        <v>61</v>
      </c>
    </row>
    <row r="4" spans="1:14" ht="24.95" customHeight="1">
      <c r="A4" s="9"/>
      <c r="B4" s="24"/>
      <c r="C4" s="9"/>
      <c r="D4" s="9"/>
      <c r="E4" s="9"/>
      <c r="F4" s="9"/>
      <c r="G4" s="9"/>
      <c r="H4" s="9"/>
      <c r="I4" s="9"/>
      <c r="J4" s="9"/>
      <c r="K4" s="9"/>
      <c r="L4" s="9"/>
      <c r="M4" s="36"/>
      <c r="N4" s="24"/>
    </row>
    <row r="5" spans="1:14" ht="24.95" customHeight="1">
      <c r="A5" s="11"/>
      <c r="B5" s="25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25"/>
    </row>
    <row r="6" spans="1:14" ht="24.95" customHeight="1">
      <c r="A6" s="9"/>
      <c r="B6" s="24"/>
      <c r="C6" s="9"/>
      <c r="D6" s="9"/>
      <c r="E6" s="9"/>
      <c r="F6" s="9"/>
      <c r="G6" s="9"/>
      <c r="H6" s="9"/>
      <c r="I6" s="9"/>
      <c r="J6" s="9"/>
      <c r="K6" s="9"/>
      <c r="L6" s="9"/>
      <c r="M6" s="36" t="s">
        <v>38</v>
      </c>
      <c r="N6" s="24"/>
    </row>
    <row r="7" spans="1:14" ht="24.95" customHeight="1">
      <c r="A7" s="11"/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36"/>
      <c r="N7" s="25"/>
    </row>
    <row r="8" spans="1:14" ht="24.95" customHeight="1">
      <c r="A8" s="9"/>
      <c r="B8" s="24"/>
      <c r="C8" s="9"/>
      <c r="D8" s="9"/>
      <c r="E8" s="9"/>
      <c r="F8" s="9"/>
      <c r="G8" s="9"/>
      <c r="H8" s="9"/>
      <c r="I8" s="9"/>
      <c r="J8" s="9"/>
      <c r="K8" s="9"/>
      <c r="L8" s="9"/>
      <c r="M8" s="36" t="s">
        <v>38</v>
      </c>
      <c r="N8" s="24"/>
    </row>
    <row r="9" spans="1:14" ht="24.95" customHeight="1">
      <c r="A9" s="11"/>
      <c r="B9" s="25"/>
      <c r="C9" s="11"/>
      <c r="D9" s="11"/>
      <c r="E9" s="11"/>
      <c r="F9" s="11"/>
      <c r="G9" s="11"/>
      <c r="H9" s="11"/>
      <c r="I9" s="11"/>
      <c r="J9" s="11"/>
      <c r="K9" s="11"/>
      <c r="L9" s="11"/>
      <c r="M9" s="36"/>
      <c r="N9" s="25"/>
    </row>
    <row r="10" spans="1:14" ht="24.95" customHeight="1">
      <c r="A10" s="9"/>
      <c r="B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36"/>
      <c r="N10" s="24"/>
    </row>
    <row r="11" spans="1:14" ht="24.95" customHeight="1">
      <c r="A11" s="11"/>
      <c r="B11" s="2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6" t="s">
        <v>38</v>
      </c>
      <c r="N11" s="25"/>
    </row>
    <row r="12" spans="1:14" ht="24.95" customHeight="1">
      <c r="A12" s="9"/>
      <c r="B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36"/>
      <c r="N12" s="24"/>
    </row>
    <row r="13" spans="1:14" ht="24.95" customHeight="1">
      <c r="A13" s="11"/>
      <c r="B13" s="2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6" t="s">
        <v>39</v>
      </c>
      <c r="N13" s="25"/>
    </row>
    <row r="14" spans="1:14" ht="24.95" customHeight="1">
      <c r="A14" s="9"/>
      <c r="B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36"/>
      <c r="N14" s="24"/>
    </row>
    <row r="15" spans="1:14" ht="24.95" customHeight="1">
      <c r="A15" s="11"/>
      <c r="B15" s="2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6"/>
      <c r="N15" s="25"/>
    </row>
    <row r="16" spans="1:14" ht="24.95" customHeight="1">
      <c r="A16" s="9"/>
      <c r="B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36"/>
      <c r="N16" s="24"/>
    </row>
    <row r="17" spans="1:14" ht="24.95" customHeight="1">
      <c r="A17" s="11"/>
      <c r="B17" s="2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9" t="s">
        <v>39</v>
      </c>
      <c r="N17" s="25"/>
    </row>
    <row r="18" spans="1:14" ht="24.95" customHeight="1">
      <c r="A18" s="9"/>
      <c r="B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36" t="s">
        <v>39</v>
      </c>
      <c r="N18" s="24"/>
    </row>
    <row r="19" spans="1:14" ht="24.95" customHeight="1">
      <c r="A19" s="11"/>
      <c r="B19" s="2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6"/>
      <c r="N19" s="25"/>
    </row>
    <row r="20" spans="1:14" ht="24.95" customHeight="1">
      <c r="A20" s="9"/>
      <c r="B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36"/>
      <c r="N20" s="24"/>
    </row>
    <row r="21" spans="1:14" ht="24.95" customHeight="1">
      <c r="A21" s="11"/>
      <c r="B21" s="2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6"/>
      <c r="N21" s="25"/>
    </row>
    <row r="22" spans="1:14" ht="24.95" customHeight="1">
      <c r="A22" s="9"/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36"/>
      <c r="N22" s="24"/>
    </row>
    <row r="23" spans="1:14" ht="24.95" customHeight="1">
      <c r="A23" s="11"/>
      <c r="B23" s="2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6"/>
      <c r="N23" s="25"/>
    </row>
    <row r="24" spans="1:14" ht="24.95" customHeight="1">
      <c r="A24" s="9"/>
      <c r="B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36"/>
      <c r="N24" s="24"/>
    </row>
    <row r="25" spans="1:14" ht="24.95" customHeight="1">
      <c r="A25" s="11"/>
      <c r="B25" s="2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6"/>
      <c r="N25" s="25"/>
    </row>
    <row r="26" spans="1:14" ht="24.95" customHeight="1">
      <c r="A26" s="9"/>
      <c r="B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36"/>
      <c r="N26" s="24"/>
    </row>
    <row r="27" spans="1:14" ht="24.95" customHeight="1">
      <c r="A27" s="11"/>
      <c r="B27" s="2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6"/>
      <c r="N27" s="25"/>
    </row>
    <row r="28" spans="1:14" ht="24.95" customHeight="1">
      <c r="A28" s="9"/>
      <c r="B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4"/>
    </row>
    <row r="29" spans="1:14" ht="24.95" customHeight="1">
      <c r="A29" s="11"/>
      <c r="B29" s="2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9"/>
      <c r="N29" s="25"/>
    </row>
    <row r="30" spans="1:14" ht="24.95" customHeight="1">
      <c r="A30" s="9"/>
      <c r="B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36"/>
      <c r="N30" s="24"/>
    </row>
    <row r="31" spans="1:14" ht="24.95" customHeight="1">
      <c r="A31" s="11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6"/>
      <c r="N31" s="25"/>
    </row>
    <row r="32" spans="1:14" ht="24.95" customHeight="1">
      <c r="A32" s="9"/>
      <c r="B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36"/>
      <c r="N32" s="24"/>
    </row>
    <row r="33" spans="1:14" ht="24.95" customHeight="1">
      <c r="A33" s="11"/>
      <c r="B33" s="2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6"/>
      <c r="N33" s="25"/>
    </row>
    <row r="34" spans="1:14" ht="24.95" customHeight="1">
      <c r="A34" s="9"/>
      <c r="B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36"/>
      <c r="N34" s="24"/>
    </row>
    <row r="35" spans="1:14" ht="24.95" customHeight="1">
      <c r="A35" s="11"/>
      <c r="B35" s="2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9"/>
      <c r="N35" s="25"/>
    </row>
    <row r="36" spans="1:14" ht="24.95" customHeight="1">
      <c r="A36" s="9"/>
      <c r="B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4"/>
    </row>
    <row r="37" spans="1:14" ht="24.95" customHeight="1">
      <c r="A37" s="11"/>
      <c r="B37" s="2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9"/>
      <c r="N37" s="25"/>
    </row>
    <row r="38" spans="1:14" ht="24.95" customHeight="1">
      <c r="A38" s="9"/>
      <c r="B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4"/>
    </row>
    <row r="39" spans="1:14" ht="24.95" customHeight="1">
      <c r="A39" s="11"/>
      <c r="B39" s="2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9"/>
      <c r="N39" s="25"/>
    </row>
    <row r="40" spans="1:14" ht="24.95" customHeight="1">
      <c r="A40" s="9"/>
      <c r="B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4"/>
    </row>
    <row r="41" spans="1:14" ht="24.95" customHeight="1">
      <c r="A41" s="11"/>
      <c r="B41" s="2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9"/>
      <c r="N41" s="25"/>
    </row>
    <row r="42" spans="1:14" ht="24.95" customHeight="1">
      <c r="A42" s="9"/>
      <c r="B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4"/>
    </row>
    <row r="43" spans="1:14" ht="24.95" customHeight="1">
      <c r="A43" s="11"/>
      <c r="B43" s="2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9"/>
      <c r="N43" s="25"/>
    </row>
    <row r="44" spans="1:14" ht="24.95" customHeight="1">
      <c r="A44" s="9"/>
      <c r="B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4"/>
    </row>
    <row r="45" spans="1:14" ht="24.95" customHeight="1">
      <c r="A45" s="11"/>
      <c r="B45" s="2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9"/>
      <c r="N45" s="25"/>
    </row>
    <row r="46" spans="1:14" ht="24.95" customHeight="1">
      <c r="A46" s="9"/>
      <c r="B46" s="2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4"/>
    </row>
    <row r="47" spans="1:14" ht="24.95" customHeight="1">
      <c r="A47" s="11"/>
      <c r="B47" s="2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9"/>
      <c r="N47" s="25"/>
    </row>
    <row r="48" spans="1:14" ht="24.95" customHeight="1">
      <c r="A48" s="9"/>
      <c r="B48" s="2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4"/>
    </row>
    <row r="49" spans="1:14" ht="24.95" customHeight="1">
      <c r="A49" s="11"/>
      <c r="B49" s="2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9"/>
      <c r="N49" s="25"/>
    </row>
    <row r="50" spans="1:14" ht="24.95" customHeight="1">
      <c r="A50" s="9"/>
      <c r="B50" s="2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4"/>
    </row>
    <row r="51" spans="1:14" ht="24.95" customHeight="1">
      <c r="A51" s="11"/>
      <c r="B51" s="2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9"/>
      <c r="N51" s="25"/>
    </row>
    <row r="52" spans="1:14" ht="24.95" customHeight="1">
      <c r="A52" s="9"/>
      <c r="B52" s="2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4"/>
    </row>
    <row r="53" spans="1:14" ht="24.95" customHeight="1">
      <c r="A53" s="11"/>
      <c r="B53" s="2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9"/>
      <c r="N53" s="25"/>
    </row>
    <row r="54" spans="1:14" ht="24.95" customHeight="1">
      <c r="A54" s="9"/>
      <c r="B54" s="2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4"/>
    </row>
    <row r="55" spans="1:14" ht="24.95" customHeight="1">
      <c r="A55" s="11"/>
      <c r="B55" s="2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9"/>
      <c r="N55" s="25"/>
    </row>
    <row r="56" spans="1:14" ht="24.95" customHeight="1">
      <c r="A56" s="9"/>
      <c r="B56" s="2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4"/>
    </row>
    <row r="57" spans="1:14" ht="24.95" customHeight="1">
      <c r="A57" s="11"/>
      <c r="B57" s="2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9"/>
      <c r="N57" s="25"/>
    </row>
    <row r="58" spans="1:14" ht="24.95" customHeight="1">
      <c r="A58" s="9"/>
      <c r="B58" s="2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4"/>
    </row>
    <row r="59" spans="1:14" ht="24.95" customHeight="1">
      <c r="A59" s="11"/>
      <c r="B59" s="2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9"/>
      <c r="N59" s="25"/>
    </row>
  </sheetData>
  <mergeCells count="10">
    <mergeCell ref="M18:M21"/>
    <mergeCell ref="M22:M24"/>
    <mergeCell ref="M25:M27"/>
    <mergeCell ref="M30:M31"/>
    <mergeCell ref="M32:M34"/>
    <mergeCell ref="M2:M5"/>
    <mergeCell ref="M6:M7"/>
    <mergeCell ref="M8:M10"/>
    <mergeCell ref="M11:M12"/>
    <mergeCell ref="M13:M16"/>
  </mergeCells>
  <phoneticPr fontId="15" type="noConversion"/>
  <dataValidations count="1">
    <dataValidation type="list" allowBlank="1" showInputMessage="1" showErrorMessage="1" sqref="L2:L59">
      <formula1>"待处理,已发货,取消,等待发货"</formula1>
    </dataValidation>
  </dataValidation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I28"/>
  <sheetViews>
    <sheetView workbookViewId="0">
      <selection sqref="A1:F1"/>
    </sheetView>
  </sheetViews>
  <sheetFormatPr defaultColWidth="9" defaultRowHeight="14.25"/>
  <cols>
    <col min="1" max="5" width="15.625" style="15" customWidth="1"/>
    <col min="6" max="6" width="19.875" style="15" customWidth="1"/>
    <col min="7" max="7" width="9" style="15"/>
    <col min="8" max="8" width="9.125" style="15" customWidth="1"/>
    <col min="9" max="9" width="17.625" style="15" hidden="1" customWidth="1"/>
    <col min="10" max="16384" width="9" style="15"/>
  </cols>
  <sheetData>
    <row r="1" spans="1:9" ht="39.75" customHeight="1">
      <c r="A1" s="37" t="s">
        <v>40</v>
      </c>
      <c r="B1" s="37"/>
      <c r="C1" s="37"/>
      <c r="D1" s="37"/>
      <c r="E1" s="37"/>
      <c r="F1" s="37"/>
      <c r="I1" s="15" t="s">
        <v>41</v>
      </c>
    </row>
    <row r="2" spans="1:9" ht="24" customHeight="1">
      <c r="A2" s="16"/>
      <c r="B2" s="16"/>
      <c r="C2" s="16"/>
      <c r="D2" s="16"/>
      <c r="E2" s="3" t="s">
        <v>26</v>
      </c>
      <c r="F2" s="17">
        <v>201910001</v>
      </c>
      <c r="I2" s="14">
        <f t="array" ref="I2" ca="1">IF(ROW(1:1)&gt;SUM(1/COUNTIF(dingdanhao,dingdanhao)),"",INDEX(dingdanhao,SMALL(IF(MATCH(dingdanhao,dingdanhao,)=ROW(dingdanhao)-1,ROW(dingdanhao)-1),ROW(1:1))))</f>
        <v>201910001</v>
      </c>
    </row>
    <row r="3" spans="1:9" s="14" customFormat="1" ht="24" customHeight="1">
      <c r="A3" s="3" t="s">
        <v>9</v>
      </c>
      <c r="B3" s="9" t="str">
        <f>VLOOKUP(F2,tabel3,3,FALSE)</f>
        <v>CUM－0001</v>
      </c>
      <c r="C3" s="3" t="s">
        <v>10</v>
      </c>
      <c r="D3" s="36" t="str">
        <f>VLOOKUP(B3,tabel2,2,FALSE)</f>
        <v>xx有限公司</v>
      </c>
      <c r="E3" s="36"/>
      <c r="F3" s="36"/>
      <c r="I3" s="14" t="str">
        <f t="array" ref="I3" ca="1">IF(ROW(2:2)&gt;SUM(1/COUNTIF(dingdanhao,dingdanhao)),"",INDEX(dingdanhao,SMALL(IF(MATCH(dingdanhao,dingdanhao,)=ROW(dingdanhao)-1,ROW(dingdanhao)-1),ROW(2:2))))</f>
        <v/>
      </c>
    </row>
    <row r="4" spans="1:9" s="14" customFormat="1" ht="24" customHeight="1">
      <c r="A4" s="3" t="s">
        <v>42</v>
      </c>
      <c r="B4" s="18">
        <f>VLOOKUP(F2,tabel3,2,FALSE)</f>
        <v>43739</v>
      </c>
      <c r="C4" s="3" t="s">
        <v>11</v>
      </c>
      <c r="D4" s="9" t="str">
        <f>VLOOKUP(B3,tabel2,3,FALSE)</f>
        <v>xx</v>
      </c>
      <c r="E4" s="3" t="s">
        <v>12</v>
      </c>
      <c r="F4" s="9" t="str">
        <f>VLOOKUP(B3,tabel2,4,FALSE)</f>
        <v>8788010、1301528101</v>
      </c>
      <c r="I4" s="14" t="str">
        <f t="array" ref="I4" ca="1">IF(ROW(3:3)&gt;SUM(1/COUNTIF(dingdanhao,dingdanhao)),"",INDEX(dingdanhao,SMALL(IF(MATCH(dingdanhao,dingdanhao,)=ROW(dingdanhao)-1,ROW(dingdanhao)-1),ROW(3:3))))</f>
        <v/>
      </c>
    </row>
    <row r="5" spans="1:9" s="14" customFormat="1" ht="24" customHeight="1">
      <c r="A5" s="3" t="s">
        <v>43</v>
      </c>
      <c r="B5" s="9" t="str">
        <f>VLOOKUP(B3,tabel2,7,FALSE)</f>
        <v>xx</v>
      </c>
      <c r="C5" s="3" t="s">
        <v>16</v>
      </c>
      <c r="D5" s="9" t="str">
        <f>VLOOKUP(B3,tabel2,8,FALSE)</f>
        <v>xx</v>
      </c>
      <c r="E5" s="3" t="s">
        <v>17</v>
      </c>
      <c r="F5" s="9" t="str">
        <f>VLOOKUP(B3,tabel2,9,FALSE)</f>
        <v>xx</v>
      </c>
      <c r="I5" s="14" t="str">
        <f t="array" ref="I5" ca="1">IF(ROW(4:4)&gt;SUM(1/COUNTIF(dingdanhao,dingdanhao)),"",INDEX(dingdanhao,SMALL(IF(MATCH(dingdanhao,dingdanhao,)=ROW(dingdanhao)-1,ROW(dingdanhao)-1),ROW(4:4))))</f>
        <v/>
      </c>
    </row>
    <row r="6" spans="1:9" s="14" customFormat="1" ht="24" customHeight="1">
      <c r="A6" s="3" t="s">
        <v>13</v>
      </c>
      <c r="B6" s="9">
        <f>VLOOKUP(B3,tabel2,5,FALSE)</f>
        <v>610011</v>
      </c>
      <c r="C6" s="3" t="s">
        <v>44</v>
      </c>
      <c r="D6" s="36" t="str">
        <f>VLOOKUP(B3,tabel2,6,FALSE)</f>
        <v>北京市一环路205号</v>
      </c>
      <c r="E6" s="36"/>
      <c r="F6" s="36"/>
      <c r="I6" s="14" t="str">
        <f t="array" ref="I6" ca="1">IF(ROW(5:5)&gt;SUM(1/COUNTIF(dingdanhao,dingdanhao)),"",INDEX(dingdanhao,SMALL(IF(MATCH(dingdanhao,dingdanhao,)=ROW(dingdanhao)-1,ROW(dingdanhao)-1),ROW(5:5))))</f>
        <v/>
      </c>
    </row>
    <row r="7" spans="1:9" s="14" customFormat="1" ht="39" customHeight="1">
      <c r="A7" s="38" t="s">
        <v>45</v>
      </c>
      <c r="B7" s="38"/>
      <c r="C7" s="38"/>
      <c r="D7" s="38"/>
      <c r="E7" s="38"/>
      <c r="F7" s="38"/>
      <c r="I7" s="14" t="str">
        <f t="array" ref="I7" ca="1">IF(ROW(6:6)&gt;SUM(1/COUNTIF(dingdanhao,dingdanhao)),"",INDEX(dingdanhao,SMALL(IF(MATCH(dingdanhao,dingdanhao,)=ROW(dingdanhao)-1,ROW(dingdanhao)-1),ROW(6:6))))</f>
        <v/>
      </c>
    </row>
    <row r="8" spans="1:9" s="14" customFormat="1" ht="24" customHeight="1">
      <c r="A8" s="6" t="s">
        <v>0</v>
      </c>
      <c r="B8" s="6" t="s">
        <v>1</v>
      </c>
      <c r="C8" s="6" t="s">
        <v>29</v>
      </c>
      <c r="D8" s="6" t="s">
        <v>2</v>
      </c>
      <c r="E8" s="6" t="s">
        <v>46</v>
      </c>
      <c r="F8" s="6" t="s">
        <v>35</v>
      </c>
      <c r="I8" s="14" t="str">
        <f t="array" ref="I8" ca="1">IF(ROW(7:7)&gt;SUM(1/COUNTIF(dingdanhao,dingdanhao)),"",INDEX(dingdanhao,SMALL(IF(MATCH(dingdanhao,dingdanhao,)=ROW(dingdanhao)-1,ROW(dingdanhao)-1),ROW(7:7))))</f>
        <v/>
      </c>
    </row>
    <row r="9" spans="1:9" s="14" customFormat="1" ht="24" customHeight="1">
      <c r="A9" s="11" t="str">
        <f t="array" ref="A9">INDEX(订单数据录入!E$2:E$199,SMALL(IF(订单数据录入!$A$2:$A$59=$F$2*1,ROW($A$2:$A$59)-1,190),ROW(A1)))&amp;""</f>
        <v>DX-0001</v>
      </c>
      <c r="B9" s="11" t="str">
        <f t="array" ref="B9">INDEX(订单数据录入!F$2:F$199,SMALL(IF(订单数据录入!$A$2:$A$59=$F$2*1,ROW($A$2:$A$59)-1,190),ROW(B1)))&amp;""</f>
        <v>商品名称N01</v>
      </c>
      <c r="C9" s="19" t="str">
        <f t="array" ref="C9">INDEX(订单数据录入!H$2:H$199,SMALL(IF(订单数据录入!$A$2:$A$59=$F$2*1,ROW($A$2:$A$59)-1,190),ROW(C1)))&amp;""</f>
        <v>20</v>
      </c>
      <c r="D9" s="20" t="str">
        <f t="array" ref="D9">INDEX(订单数据录入!G$2:G$199,SMALL(IF(订单数据录入!$A$2:$A$59=$F$2*1,ROW($A$2:$A$59)-1,190),ROW(D1)))&amp;""</f>
        <v>188</v>
      </c>
      <c r="E9" s="20" t="str">
        <f t="array" ref="E9">INDEX(订单数据录入!I$2:I$199,SMALL(IF(订单数据录入!$A$2:$A$59=$F$2*1,ROW($A$2:$A$59)-1,190),ROW(E1)))&amp;""</f>
        <v>3760</v>
      </c>
      <c r="F9" s="11" t="str">
        <f t="array" ref="F9">INDEX(订单数据录入!N$2:N$199,SMALL(IF(订单数据录入!$A$2:$A$59=$F$2*1,ROW($A$2:$A$59)-1,190),ROW(F1)))&amp;""</f>
        <v>2019-10-5发货</v>
      </c>
      <c r="I9" s="14" t="str">
        <f t="array" ref="I9" ca="1">IF(ROW(8:8)&gt;SUM(1/COUNTIF(dingdanhao,dingdanhao)),"",INDEX(dingdanhao,SMALL(IF(MATCH(dingdanhao,dingdanhao,)=ROW(dingdanhao)-1,ROW(dingdanhao)-1),ROW(8:8))))</f>
        <v/>
      </c>
    </row>
    <row r="10" spans="1:9" s="14" customFormat="1" ht="24" customHeight="1">
      <c r="A10" s="6" t="str">
        <f t="array" ref="A10">INDEX(订单数据录入!E$2:E$199,SMALL(IF(订单数据录入!$A$2:$A$59=$F$2*1,ROW($A$2:$A$59)-1,190),ROW(A2)))&amp;""</f>
        <v>DX-0002</v>
      </c>
      <c r="B10" s="6" t="str">
        <f t="array" ref="B10">INDEX(订单数据录入!F$2:F$199,SMALL(IF(订单数据录入!$A$2:$A$59=$F$2*1,ROW($A$2:$A$59)-1,190),ROW(B2)))&amp;""</f>
        <v>商品名称N02</v>
      </c>
      <c r="C10" s="6" t="str">
        <f t="array" ref="C10">INDEX(订单数据录入!H$2:H$199,SMALL(IF(订单数据录入!$A$2:$A$59=$F$2*1,ROW($A$2:$A$59)-1,190),ROW(C2)))&amp;""</f>
        <v>50</v>
      </c>
      <c r="D10" s="6" t="str">
        <f t="array" ref="D10">INDEX(订单数据录入!G$2:G$199,SMALL(IF(订单数据录入!$A$2:$A$59=$F$2*1,ROW($A$2:$A$59)-1,190),ROW(D2)))&amp;""</f>
        <v>198</v>
      </c>
      <c r="E10" s="6" t="str">
        <f t="array" ref="E10">INDEX(订单数据录入!I$2:I$199,SMALL(IF(订单数据录入!$A$2:$A$59=$F$2*1,ROW($A$2:$A$59)-1,190),ROW(E2)))&amp;""</f>
        <v>9900</v>
      </c>
      <c r="F10" s="6" t="str">
        <f t="array" ref="F10">INDEX(订单数据录入!N$2:N$199,SMALL(IF(订单数据录入!$A$2:$A$59=$F$2*1,ROW($A$2:$A$59)-1,190),ROW(F2)))&amp;""</f>
        <v>2019-10-5发货</v>
      </c>
      <c r="I10" s="14" t="str">
        <f t="array" ref="I10" ca="1">IF(ROW(9:9)&gt;SUM(1/COUNTIF(dingdanhao,dingdanhao)),"",INDEX(dingdanhao,SMALL(IF(MATCH(dingdanhao,dingdanhao,)=ROW(dingdanhao)-1,ROW(dingdanhao)-1),ROW(9:9))))</f>
        <v/>
      </c>
    </row>
    <row r="11" spans="1:9" s="14" customFormat="1" ht="24" customHeight="1">
      <c r="A11" s="11" t="str">
        <f t="array" ref="A11">INDEX(订单数据录入!E$2:E$199,SMALL(IF(订单数据录入!$A$2:$A$59=$F$2*1,ROW($A$2:$A$59)-1,190),ROW(A3)))&amp;""</f>
        <v/>
      </c>
      <c r="B11" s="11" t="str">
        <f t="array" ref="B11">INDEX(订单数据录入!F$2:F$199,SMALL(IF(订单数据录入!$A$2:$A$59=$F$2*1,ROW($A$2:$A$59)-1,190),ROW(B3)))&amp;""</f>
        <v/>
      </c>
      <c r="C11" s="19" t="str">
        <f t="array" ref="C11">INDEX(订单数据录入!H$2:H$199,SMALL(IF(订单数据录入!$A$2:$A$59=$F$2*1,ROW($A$2:$A$59)-1,190),ROW(C3)))&amp;""</f>
        <v/>
      </c>
      <c r="D11" s="20" t="str">
        <f t="array" ref="D11">INDEX(订单数据录入!G$2:G$199,SMALL(IF(订单数据录入!$A$2:$A$59=$F$2*1,ROW($A$2:$A$59)-1,190),ROW(D3)))&amp;""</f>
        <v/>
      </c>
      <c r="E11" s="20" t="str">
        <f t="array" ref="E11">INDEX(订单数据录入!I$2:I$199,SMALL(IF(订单数据录入!$A$2:$A$59=$F$2*1,ROW($A$2:$A$59)-1,190),ROW(E3)))&amp;""</f>
        <v/>
      </c>
      <c r="F11" s="11" t="str">
        <f t="array" ref="F11">INDEX(订单数据录入!N$2:N$199,SMALL(IF(订单数据录入!$A$2:$A$59=$F$2*1,ROW($A$2:$A$59)-1,190),ROW(F3)))&amp;""</f>
        <v/>
      </c>
      <c r="I11" s="14" t="str">
        <f t="array" ref="I11" ca="1">IF(ROW(10:10)&gt;SUM(1/COUNTIF(dingdanhao,dingdanhao)),"",INDEX(dingdanhao,SMALL(IF(MATCH(dingdanhao,dingdanhao,)=ROW(dingdanhao)-1,ROW(dingdanhao)-1),ROW(10:10))))</f>
        <v/>
      </c>
    </row>
    <row r="12" spans="1:9" s="14" customFormat="1" ht="24" customHeight="1">
      <c r="A12" s="6" t="str">
        <f t="array" ref="A12">INDEX(订单数据录入!E$2:E$199,SMALL(IF(订单数据录入!$A$2:$A$59=$F$2*1,ROW($A$2:$A$59)-1,190),ROW(A4)))&amp;""</f>
        <v/>
      </c>
      <c r="B12" s="6" t="str">
        <f t="array" ref="B12">INDEX(订单数据录入!F$2:F$199,SMALL(IF(订单数据录入!$A$2:$A$59=$F$2*1,ROW($A$2:$A$59)-1,190),ROW(B4)))&amp;""</f>
        <v/>
      </c>
      <c r="C12" s="6" t="str">
        <f t="array" ref="C12">INDEX(订单数据录入!H$2:H$199,SMALL(IF(订单数据录入!$A$2:$A$59=$F$2*1,ROW($A$2:$A$59)-1,190),ROW(C4)))&amp;""</f>
        <v/>
      </c>
      <c r="D12" s="6" t="str">
        <f t="array" ref="D12">INDEX(订单数据录入!G$2:G$199,SMALL(IF(订单数据录入!$A$2:$A$59=$F$2*1,ROW($A$2:$A$59)-1,190),ROW(D4)))&amp;""</f>
        <v/>
      </c>
      <c r="E12" s="6" t="str">
        <f t="array" ref="E12">INDEX(订单数据录入!I$2:I$199,SMALL(IF(订单数据录入!$A$2:$A$59=$F$2*1,ROW($A$2:$A$59)-1,190),ROW(E4)))&amp;""</f>
        <v/>
      </c>
      <c r="F12" s="6" t="str">
        <f t="array" ref="F12">INDEX(订单数据录入!N$2:N$199,SMALL(IF(订单数据录入!$A$2:$A$59=$F$2*1,ROW($A$2:$A$59)-1,190),ROW(F4)))&amp;""</f>
        <v/>
      </c>
      <c r="I12" s="14" t="str">
        <f t="array" ref="I12" ca="1">IF(ROW(11:11)&gt;SUM(1/COUNTIF(dingdanhao,dingdanhao)),"",INDEX(dingdanhao,SMALL(IF(MATCH(dingdanhao,dingdanhao,)=ROW(dingdanhao)-1,ROW(dingdanhao)-1),ROW(11:11))))</f>
        <v/>
      </c>
    </row>
    <row r="13" spans="1:9" s="14" customFormat="1" ht="24" customHeight="1">
      <c r="A13" s="11" t="str">
        <f t="array" ref="A13">INDEX(订单数据录入!E$2:E$199,SMALL(IF(订单数据录入!$A$2:$A$59=$F$2*1,ROW($A$2:$A$59)-1,190),ROW(A5)))&amp;""</f>
        <v/>
      </c>
      <c r="B13" s="11" t="str">
        <f t="array" ref="B13">INDEX(订单数据录入!F$2:F$199,SMALL(IF(订单数据录入!$A$2:$A$59=$F$2*1,ROW($A$2:$A$59)-1,190),ROW(B5)))&amp;""</f>
        <v/>
      </c>
      <c r="C13" s="19" t="str">
        <f t="array" ref="C13">INDEX(订单数据录入!H$2:H$199,SMALL(IF(订单数据录入!$A$2:$A$59=$F$2*1,ROW($A$2:$A$59)-1,190),ROW(C5)))&amp;""</f>
        <v/>
      </c>
      <c r="D13" s="20" t="str">
        <f t="array" ref="D13">INDEX(订单数据录入!G$2:G$199,SMALL(IF(订单数据录入!$A$2:$A$59=$F$2*1,ROW($A$2:$A$59)-1,190),ROW(D5)))&amp;""</f>
        <v/>
      </c>
      <c r="E13" s="20" t="str">
        <f t="array" ref="E13">INDEX(订单数据录入!I$2:I$199,SMALL(IF(订单数据录入!$A$2:$A$59=$F$2*1,ROW($A$2:$A$59)-1,190),ROW(E5)))&amp;""</f>
        <v/>
      </c>
      <c r="F13" s="11" t="str">
        <f t="array" ref="F13">INDEX(订单数据录入!N$2:N$199,SMALL(IF(订单数据录入!$A$2:$A$59=$F$2*1,ROW($A$2:$A$59)-1,190),ROW(F5)))&amp;""</f>
        <v/>
      </c>
      <c r="I13" s="14" t="str">
        <f t="array" ref="I13" ca="1">IF(ROW(12:12)&gt;SUM(1/COUNTIF(dingdanhao,dingdanhao)),"",INDEX(dingdanhao,SMALL(IF(MATCH(dingdanhao,dingdanhao,)=ROW(dingdanhao)-1,ROW(dingdanhao)-1),ROW(12:12))))</f>
        <v/>
      </c>
    </row>
    <row r="14" spans="1:9" s="14" customFormat="1" ht="24" customHeight="1">
      <c r="A14" s="6" t="s">
        <v>47</v>
      </c>
      <c r="B14" s="6" t="s">
        <v>48</v>
      </c>
      <c r="C14" s="6">
        <f t="array" ref="C14">SUM(IF(q="",0,VALUE(q)))</f>
        <v>70</v>
      </c>
      <c r="D14" s="6" t="s">
        <v>48</v>
      </c>
      <c r="E14" s="6">
        <f t="array" ref="E14">SUM(IF(amount="",0,VALUE(amount)))</f>
        <v>13660</v>
      </c>
      <c r="F14" s="6" t="s">
        <v>48</v>
      </c>
      <c r="I14" s="14" t="str">
        <f t="array" ref="I14" ca="1">IF(ROW(13:13)&gt;SUM(1/COUNTIF(dingdanhao,dingdanhao)),"",INDEX(dingdanhao,SMALL(IF(MATCH(dingdanhao,dingdanhao,)=ROW(dingdanhao)-1,ROW(dingdanhao)-1),ROW(13:13))))</f>
        <v/>
      </c>
    </row>
    <row r="15" spans="1:9" s="14" customFormat="1" ht="24" customHeight="1">
      <c r="A15" s="11" t="s">
        <v>49</v>
      </c>
      <c r="B15" s="11">
        <f>SUMIF(订单数据录入!A2:A59,订单明细查询!F2,订单数据录入!K2:K59)-COUNTIF(订单数据录入!A2:A59,订单明细查询!F2)*20</f>
        <v>12660</v>
      </c>
      <c r="C15" s="19" t="s">
        <v>31</v>
      </c>
      <c r="D15" s="20">
        <f>COUNTIF(订单数据录入!A2:A59,订单明细查询!F2)*20</f>
        <v>40</v>
      </c>
      <c r="E15" s="20" t="s">
        <v>50</v>
      </c>
      <c r="F15" s="11">
        <f>(E14-B15)/E14</f>
        <v>7.320644216691069E-2</v>
      </c>
      <c r="I15" s="14" t="str">
        <f t="array" ref="I15" ca="1">IF(ROW(14:14)&gt;SUM(1/COUNTIF(dingdanhao,dingdanhao)),"",INDEX(dingdanhao,SMALL(IF(MATCH(dingdanhao,dingdanhao,)=ROW(dingdanhao)-1,ROW(dingdanhao)-1),ROW(14:14))))</f>
        <v/>
      </c>
    </row>
    <row r="16" spans="1:9" s="14" customFormat="1" ht="24" customHeight="1">
      <c r="A16" s="6" t="s">
        <v>33</v>
      </c>
      <c r="B16" s="6" t="str">
        <f>VLOOKUP(F2,tabel3,12,FALSE)</f>
        <v>已发货</v>
      </c>
      <c r="C16" s="6" t="s">
        <v>51</v>
      </c>
      <c r="D16" s="6" t="str">
        <f>VLOOKUP(F2,tabel3,13,FALSE)</f>
        <v>张三</v>
      </c>
      <c r="E16" s="6"/>
      <c r="F16" s="6"/>
      <c r="I16" s="14" t="str">
        <f t="array" ref="I16" ca="1">IF(ROW(15:15)&gt;SUM(1/COUNTIF(dingdanhao,dingdanhao)),"",INDEX(dingdanhao,SMALL(IF(MATCH(dingdanhao,dingdanhao,)=ROW(dingdanhao)-1,ROW(dingdanhao)-1),ROW(15:15))))</f>
        <v/>
      </c>
    </row>
    <row r="17" spans="2:9">
      <c r="I17" s="14" t="str">
        <f t="array" ref="I17" ca="1">IF(ROW(16:16)&gt;SUM(1/COUNTIF(dingdanhao,dingdanhao)),"",INDEX(dingdanhao,SMALL(IF(MATCH(dingdanhao,dingdanhao,)=ROW(dingdanhao)-1,ROW(dingdanhao)-1),ROW(16:16))))</f>
        <v/>
      </c>
    </row>
    <row r="18" spans="2:9">
      <c r="I18" s="14" t="str">
        <f t="array" ref="I18" ca="1">IF(ROW(17:17)&gt;SUM(1/COUNTIF(dingdanhao,dingdanhao)),"",INDEX(dingdanhao,SMALL(IF(MATCH(dingdanhao,dingdanhao,)=ROW(dingdanhao)-1,ROW(dingdanhao)-1),ROW(17:17))))</f>
        <v/>
      </c>
    </row>
    <row r="19" spans="2:9">
      <c r="I19" s="14" t="str">
        <f t="array" ref="I19" ca="1">IF(ROW(18:18)&gt;SUM(1/COUNTIF(dingdanhao,dingdanhao)),"",INDEX(dingdanhao,SMALL(IF(MATCH(dingdanhao,dingdanhao,)=ROW(dingdanhao)-1,ROW(dingdanhao)-1),ROW(18:18))))</f>
        <v/>
      </c>
    </row>
    <row r="20" spans="2:9">
      <c r="I20" s="14" t="str">
        <f t="array" ref="I20" ca="1">IF(ROW(19:19)&gt;SUM(1/COUNTIF(dingdanhao,dingdanhao)),"",INDEX(dingdanhao,SMALL(IF(MATCH(dingdanhao,dingdanhao,)=ROW(dingdanhao)-1,ROW(dingdanhao)-1),ROW(19:19))))</f>
        <v/>
      </c>
    </row>
    <row r="21" spans="2:9">
      <c r="I21" s="14" t="str">
        <f t="array" ref="I21" ca="1">IF(ROW(20:20)&gt;SUM(1/COUNTIF(dingdanhao,dingdanhao)),"",INDEX(dingdanhao,SMALL(IF(MATCH(dingdanhao,dingdanhao,)=ROW(dingdanhao)-1,ROW(dingdanhao)-1),ROW(20:20))))</f>
        <v/>
      </c>
    </row>
    <row r="22" spans="2:9">
      <c r="I22" s="14" t="str">
        <f t="array" ref="I22" ca="1">IF(ROW(21:21)&gt;SUM(1/COUNTIF(dingdanhao,dingdanhao)),"",INDEX(dingdanhao,SMALL(IF(MATCH(dingdanhao,dingdanhao,)=ROW(dingdanhao)-1,ROW(dingdanhao)-1),ROW(21:21))))</f>
        <v/>
      </c>
    </row>
    <row r="23" spans="2:9">
      <c r="I23" s="14" t="str">
        <f t="array" ref="I23" ca="1">IF(ROW(22:22)&gt;SUM(1/COUNTIF(dingdanhao,dingdanhao)),"",INDEX(dingdanhao,SMALL(IF(MATCH(dingdanhao,dingdanhao,)=ROW(dingdanhao)-1,ROW(dingdanhao)-1),ROW(22:22))))</f>
        <v/>
      </c>
    </row>
    <row r="24" spans="2:9">
      <c r="I24" s="14" t="str">
        <f t="array" ref="I24" ca="1">IF(ROW(23:23)&gt;SUM(1/COUNTIF(dingdanhao,dingdanhao)),"",INDEX(dingdanhao,SMALL(IF(MATCH(dingdanhao,dingdanhao,)=ROW(dingdanhao)-1,ROW(dingdanhao)-1),ROW(23:23))))</f>
        <v/>
      </c>
    </row>
    <row r="25" spans="2:9">
      <c r="B25" s="21"/>
      <c r="C25" s="21"/>
      <c r="I25" s="14" t="str">
        <f t="array" ref="I25" ca="1">IF(ROW(24:24)&gt;SUM(1/COUNTIF(dingdanhao,dingdanhao)),"",INDEX(dingdanhao,SMALL(IF(MATCH(dingdanhao,dingdanhao,)=ROW(dingdanhao)-1,ROW(dingdanhao)-1),ROW(24:24))))</f>
        <v/>
      </c>
    </row>
    <row r="26" spans="2:9">
      <c r="B26" s="21"/>
      <c r="C26" s="21"/>
      <c r="I26" s="14" t="str">
        <f t="array" ref="I26" ca="1">IF(ROW(26:26)&gt;SUM(1/COUNTIF(dingdanhao,dingdanhao)),"",INDEX(dingdanhao,SMALL(IF(MATCH(dingdanhao,dingdanhao,)=ROW(dingdanhao)-1,ROW(dingdanhao)-1),ROW(26:26))))</f>
        <v/>
      </c>
    </row>
    <row r="27" spans="2:9">
      <c r="B27" s="21"/>
      <c r="C27" s="21"/>
    </row>
    <row r="28" spans="2:9">
      <c r="B28" s="21"/>
      <c r="C28" s="21"/>
    </row>
  </sheetData>
  <mergeCells count="4">
    <mergeCell ref="A1:F1"/>
    <mergeCell ref="D3:F3"/>
    <mergeCell ref="D6:F6"/>
    <mergeCell ref="A7:F7"/>
  </mergeCells>
  <phoneticPr fontId="15" type="noConversion"/>
  <dataValidations count="1">
    <dataValidation type="list" allowBlank="1" showInputMessage="1" showErrorMessage="1" sqref="F2">
      <formula1>$I$2:$I$24</formula1>
    </dataValidation>
  </dataValidation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7"/>
  <sheetViews>
    <sheetView workbookViewId="0">
      <selection activeCell="H4" sqref="H4"/>
    </sheetView>
  </sheetViews>
  <sheetFormatPr defaultColWidth="9" defaultRowHeight="20.100000000000001" customHeight="1"/>
  <cols>
    <col min="1" max="1" width="16.5" style="2" customWidth="1"/>
    <col min="2" max="2" width="24.125" style="2" customWidth="1"/>
    <col min="3" max="3" width="18.875" style="2" customWidth="1"/>
    <col min="4" max="4" width="13.75" style="2" customWidth="1"/>
    <col min="5" max="5" width="18.5" style="2" customWidth="1"/>
    <col min="6" max="6" width="15.375" style="2" customWidth="1"/>
    <col min="7" max="7" width="9" style="2"/>
    <col min="8" max="8" width="12.25" style="2" customWidth="1"/>
    <col min="9" max="16384" width="9" style="2"/>
  </cols>
  <sheetData>
    <row r="1" spans="1:9" ht="46.5" customHeight="1">
      <c r="A1" s="39" t="s">
        <v>52</v>
      </c>
      <c r="B1" s="39"/>
      <c r="C1" s="39"/>
      <c r="D1" s="39"/>
      <c r="E1" s="39"/>
      <c r="F1" s="39"/>
    </row>
    <row r="2" spans="1:9" ht="30.75" customHeight="1">
      <c r="A2" s="40" t="s">
        <v>53</v>
      </c>
      <c r="B2" s="40"/>
      <c r="C2" s="3" t="s">
        <v>54</v>
      </c>
      <c r="D2" s="4">
        <v>43739</v>
      </c>
      <c r="E2" s="3" t="s">
        <v>55</v>
      </c>
      <c r="F2" s="4">
        <v>43741</v>
      </c>
    </row>
    <row r="3" spans="1:9" ht="20.100000000000001" customHeight="1">
      <c r="A3" s="3" t="s">
        <v>56</v>
      </c>
      <c r="B3" s="5">
        <f>COUNTA($A:$A)-4</f>
        <v>23</v>
      </c>
      <c r="C3" s="3" t="s">
        <v>57</v>
      </c>
      <c r="D3" s="6">
        <f t="array" ref="D3" ca="1">SUM(IF(data1="",0,VALUE(data1)))</f>
        <v>70</v>
      </c>
      <c r="E3" s="3" t="s">
        <v>58</v>
      </c>
      <c r="F3" s="6">
        <f t="array" ref="F3" ca="1">SUM(IF(data2="",0,VALUE(data2)))</f>
        <v>13660</v>
      </c>
    </row>
    <row r="4" spans="1:9" ht="26.25" customHeight="1">
      <c r="A4" s="7" t="s">
        <v>26</v>
      </c>
      <c r="B4" s="7" t="s">
        <v>28</v>
      </c>
      <c r="C4" s="7" t="s">
        <v>1</v>
      </c>
      <c r="D4" s="7" t="s">
        <v>2</v>
      </c>
      <c r="E4" s="7" t="s">
        <v>29</v>
      </c>
      <c r="F4" s="7" t="s">
        <v>59</v>
      </c>
    </row>
    <row r="5" spans="1:9" s="1" customFormat="1" ht="20.100000000000001" customHeight="1">
      <c r="A5" s="8" t="str">
        <f t="array" ref="A5">INDEX(订单数据录入!A$2:A$199,SMALL(IF(订单数据录入!$B$2:$B$59&gt;=订单自定义查询!$D$2,IF(订单数据录入!$B$2:$B$59&lt;=订单自定义查询!$F$2,ROW(订单数据录入!$B$2:$B$59)-1,190),190),ROW(A1)))&amp;""</f>
        <v>201910001</v>
      </c>
      <c r="B5" s="9" t="str">
        <f t="array" ref="B5">INDEX(订单数据录入!D$2:D$199,SMALL(IF(订单数据录入!$B$2:$B$59&gt;=订单自定义查询!$D$2,IF(订单数据录入!$B$2:$B$59&lt;=订单自定义查询!$F$2,ROW(订单数据录入!$B$2:$B$59)-1,190),190),ROW(B1)))&amp;""</f>
        <v>xx有限公司</v>
      </c>
      <c r="C5" s="9" t="str">
        <f t="array" ref="C5">INDEX(订单数据录入!F$2:F$199,SMALL(IF(订单数据录入!$B$2:$B$59&gt;=订单自定义查询!$D$2,IF(订单数据录入!$B$2:$B$59&lt;=订单自定义查询!$F$2,ROW(订单数据录入!$B$2:$B$59)-1,190),190),ROW(C1)))&amp;""</f>
        <v>商品名称N01</v>
      </c>
      <c r="D5" s="9" t="str">
        <f t="array" ref="D5">INDEX(订单数据录入!G$2:G$199,SMALL(IF(订单数据录入!$B$2:$B$59&gt;=订单自定义查询!$D$2,IF(订单数据录入!$B$2:$B$59&lt;=订单自定义查询!$F$2,ROW(订单数据录入!$B$2:$B$59)-1,190),190),ROW(D1)))&amp;""</f>
        <v>188</v>
      </c>
      <c r="E5" s="9" t="str">
        <f t="array" ref="E5">INDEX(订单数据录入!H$2:H$199,SMALL(IF(订单数据录入!$B$2:$B$59&gt;=订单自定义查询!$D$2,IF(订单数据录入!$B$2:$B$59&lt;=订单自定义查询!$F$2,ROW(订单数据录入!$B$2:$B$59)-1,190),190),ROW(E1)))&amp;""</f>
        <v>20</v>
      </c>
      <c r="F5" s="9" t="str">
        <f t="array" ref="F5">INDEX(订单数据录入!I$2:I$199,SMALL(IF(订单数据录入!$B$2:$B$59&gt;=订单自定义查询!$D$2,IF(订单数据录入!$B$2:$B$59&lt;=订单自定义查询!$F$2,ROW(订单数据录入!$B$2:$B$59)-1,190),190),ROW(F1)))&amp;""</f>
        <v>3760</v>
      </c>
      <c r="H5" s="2"/>
      <c r="I5" s="13"/>
    </row>
    <row r="6" spans="1:9" s="1" customFormat="1" ht="20.100000000000001" customHeight="1">
      <c r="A6" s="10" t="str">
        <f t="array" ref="A6">INDEX(订单数据录入!A$2:A$199,SMALL(IF(订单数据录入!$B$2:$B$59&gt;=订单自定义查询!$D$2,IF(订单数据录入!$B$2:$B$59&lt;=订单自定义查询!$F$2,ROW(订单数据录入!$B$2:$B$59)-1,190),190),ROW(A2)))&amp;""</f>
        <v>201910001</v>
      </c>
      <c r="B6" s="11" t="str">
        <f t="array" ref="B6">INDEX(订单数据录入!D$2:D$199,SMALL(IF(订单数据录入!$B$2:$B$59&gt;=订单自定义查询!$D$2,IF(订单数据录入!$B$2:$B$59&lt;=订单自定义查询!$F$2,ROW(订单数据录入!$B$2:$B$59)-1,190),190),ROW(B2)))&amp;""</f>
        <v>xx有限公司</v>
      </c>
      <c r="C6" s="11" t="str">
        <f t="array" ref="C6">INDEX(订单数据录入!F$2:F$199,SMALL(IF(订单数据录入!$B$2:$B$59&gt;=订单自定义查询!$D$2,IF(订单数据录入!$B$2:$B$59&lt;=订单自定义查询!$F$2,ROW(订单数据录入!$B$2:$B$59)-1,190),190),ROW(C2)))&amp;""</f>
        <v>商品名称N02</v>
      </c>
      <c r="D6" s="11" t="str">
        <f t="array" ref="D6">INDEX(订单数据录入!G$2:G$199,SMALL(IF(订单数据录入!$B$2:$B$59&gt;=订单自定义查询!$D$2,IF(订单数据录入!$B$2:$B$59&lt;=订单自定义查询!$F$2,ROW(订单数据录入!$B$2:$B$59)-1,190),190),ROW(D2)))&amp;""</f>
        <v>198</v>
      </c>
      <c r="E6" s="11" t="str">
        <f t="array" ref="E6">INDEX(订单数据录入!H$2:H$199,SMALL(IF(订单数据录入!$B$2:$B$59&gt;=订单自定义查询!$D$2,IF(订单数据录入!$B$2:$B$59&lt;=订单自定义查询!$F$2,ROW(订单数据录入!$B$2:$B$59)-1,190),190),ROW(E2)))&amp;""</f>
        <v>50</v>
      </c>
      <c r="F6" s="11" t="str">
        <f t="array" ref="F6">INDEX(订单数据录入!I$2:I$199,SMALL(IF(订单数据录入!$B$2:$B$59&gt;=订单自定义查询!$D$2,IF(订单数据录入!$B$2:$B$59&lt;=订单自定义查询!$F$2,ROW(订单数据录入!$B$2:$B$59)-1,190),190),ROW(F2)))&amp;""</f>
        <v>9900</v>
      </c>
      <c r="H6" s="2"/>
    </row>
    <row r="7" spans="1:9" s="1" customFormat="1" ht="20.100000000000001" customHeight="1">
      <c r="A7" s="8" t="str">
        <f t="array" ref="A7">INDEX(订单数据录入!A$2:A$199,SMALL(IF(订单数据录入!$B$2:$B$59&gt;=订单自定义查询!$D$2,IF(订单数据录入!$B$2:$B$59&lt;=订单自定义查询!$F$2,ROW(订单数据录入!$B$2:$B$59)-1,190),190),ROW(A3)))&amp;""</f>
        <v/>
      </c>
      <c r="B7" s="9" t="str">
        <f t="array" ref="B7">INDEX(订单数据录入!D$2:D$199,SMALL(IF(订单数据录入!$B$2:$B$59&gt;=订单自定义查询!$D$2,IF(订单数据录入!$B$2:$B$59&lt;=订单自定义查询!$F$2,ROW(订单数据录入!$B$2:$B$59)-1,190),190),ROW(B3)))&amp;""</f>
        <v/>
      </c>
      <c r="C7" s="9" t="str">
        <f t="array" ref="C7">INDEX(订单数据录入!F$2:F$199,SMALL(IF(订单数据录入!$B$2:$B$59&gt;=订单自定义查询!$D$2,IF(订单数据录入!$B$2:$B$59&lt;=订单自定义查询!$F$2,ROW(订单数据录入!$B$2:$B$59)-1,190),190),ROW(C3)))&amp;""</f>
        <v/>
      </c>
      <c r="D7" s="9" t="str">
        <f t="array" ref="D7">INDEX(订单数据录入!G$2:G$199,SMALL(IF(订单数据录入!$B$2:$B$59&gt;=订单自定义查询!$D$2,IF(订单数据录入!$B$2:$B$59&lt;=订单自定义查询!$F$2,ROW(订单数据录入!$B$2:$B$59)-1,190),190),ROW(D3)))&amp;""</f>
        <v/>
      </c>
      <c r="E7" s="9" t="str">
        <f t="array" ref="E7">INDEX(订单数据录入!H$2:H$199,SMALL(IF(订单数据录入!$B$2:$B$59&gt;=订单自定义查询!$D$2,IF(订单数据录入!$B$2:$B$59&lt;=订单自定义查询!$F$2,ROW(订单数据录入!$B$2:$B$59)-1,190),190),ROW(E3)))&amp;""</f>
        <v/>
      </c>
      <c r="F7" s="9" t="str">
        <f t="array" ref="F7">INDEX(订单数据录入!I$2:I$199,SMALL(IF(订单数据录入!$B$2:$B$59&gt;=订单自定义查询!$D$2,IF(订单数据录入!$B$2:$B$59&lt;=订单自定义查询!$F$2,ROW(订单数据录入!$B$2:$B$59)-1,190),190),ROW(F3)))&amp;""</f>
        <v/>
      </c>
      <c r="H7" s="2"/>
    </row>
    <row r="8" spans="1:9" s="1" customFormat="1" ht="20.100000000000001" customHeight="1">
      <c r="A8" s="10" t="str">
        <f t="array" ref="A8">INDEX(订单数据录入!A$2:A$199,SMALL(IF(订单数据录入!$B$2:$B$59&gt;=订单自定义查询!$D$2,IF(订单数据录入!$B$2:$B$59&lt;=订单自定义查询!$F$2,ROW(订单数据录入!$B$2:$B$59)-1,190),190),ROW(A4)))&amp;""</f>
        <v/>
      </c>
      <c r="B8" s="11" t="str">
        <f t="array" ref="B8">INDEX(订单数据录入!D$2:D$199,SMALL(IF(订单数据录入!$B$2:$B$59&gt;=订单自定义查询!$D$2,IF(订单数据录入!$B$2:$B$59&lt;=订单自定义查询!$F$2,ROW(订单数据录入!$B$2:$B$59)-1,190),190),ROW(B4)))&amp;""</f>
        <v/>
      </c>
      <c r="C8" s="11" t="str">
        <f t="array" ref="C8">INDEX(订单数据录入!F$2:F$199,SMALL(IF(订单数据录入!$B$2:$B$59&gt;=订单自定义查询!$D$2,IF(订单数据录入!$B$2:$B$59&lt;=订单自定义查询!$F$2,ROW(订单数据录入!$B$2:$B$59)-1,190),190),ROW(C4)))&amp;""</f>
        <v/>
      </c>
      <c r="D8" s="11" t="str">
        <f t="array" ref="D8">INDEX(订单数据录入!G$2:G$199,SMALL(IF(订单数据录入!$B$2:$B$59&gt;=订单自定义查询!$D$2,IF(订单数据录入!$B$2:$B$59&lt;=订单自定义查询!$F$2,ROW(订单数据录入!$B$2:$B$59)-1,190),190),ROW(D4)))&amp;""</f>
        <v/>
      </c>
      <c r="E8" s="11" t="str">
        <f t="array" ref="E8">INDEX(订单数据录入!H$2:H$199,SMALL(IF(订单数据录入!$B$2:$B$59&gt;=订单自定义查询!$D$2,IF(订单数据录入!$B$2:$B$59&lt;=订单自定义查询!$F$2,ROW(订单数据录入!$B$2:$B$59)-1,190),190),ROW(E4)))&amp;""</f>
        <v/>
      </c>
      <c r="F8" s="11" t="str">
        <f t="array" ref="F8">INDEX(订单数据录入!I$2:I$199,SMALL(IF(订单数据录入!$B$2:$B$59&gt;=订单自定义查询!$D$2,IF(订单数据录入!$B$2:$B$59&lt;=订单自定义查询!$F$2,ROW(订单数据录入!$B$2:$B$59)-1,190),190),ROW(F4)))&amp;""</f>
        <v/>
      </c>
      <c r="H8" s="2"/>
    </row>
    <row r="9" spans="1:9" s="1" customFormat="1" ht="20.100000000000001" customHeight="1">
      <c r="A9" s="8" t="str">
        <f t="array" ref="A9">INDEX(订单数据录入!A$2:A$199,SMALL(IF(订单数据录入!$B$2:$B$59&gt;=订单自定义查询!$D$2,IF(订单数据录入!$B$2:$B$59&lt;=订单自定义查询!$F$2,ROW(订单数据录入!$B$2:$B$59)-1,190),190),ROW(A5)))&amp;""</f>
        <v/>
      </c>
      <c r="B9" s="9" t="str">
        <f t="array" ref="B9">INDEX(订单数据录入!D$2:D$199,SMALL(IF(订单数据录入!$B$2:$B$59&gt;=订单自定义查询!$D$2,IF(订单数据录入!$B$2:$B$59&lt;=订单自定义查询!$F$2,ROW(订单数据录入!$B$2:$B$59)-1,190),190),ROW(B5)))&amp;""</f>
        <v/>
      </c>
      <c r="C9" s="9" t="str">
        <f t="array" ref="C9">INDEX(订单数据录入!F$2:F$199,SMALL(IF(订单数据录入!$B$2:$B$59&gt;=订单自定义查询!$D$2,IF(订单数据录入!$B$2:$B$59&lt;=订单自定义查询!$F$2,ROW(订单数据录入!$B$2:$B$59)-1,190),190),ROW(C5)))&amp;""</f>
        <v/>
      </c>
      <c r="D9" s="9" t="str">
        <f t="array" ref="D9">INDEX(订单数据录入!G$2:G$199,SMALL(IF(订单数据录入!$B$2:$B$59&gt;=订单自定义查询!$D$2,IF(订单数据录入!$B$2:$B$59&lt;=订单自定义查询!$F$2,ROW(订单数据录入!$B$2:$B$59)-1,190),190),ROW(D5)))&amp;""</f>
        <v/>
      </c>
      <c r="E9" s="9" t="str">
        <f t="array" ref="E9">INDEX(订单数据录入!H$2:H$199,SMALL(IF(订单数据录入!$B$2:$B$59&gt;=订单自定义查询!$D$2,IF(订单数据录入!$B$2:$B$59&lt;=订单自定义查询!$F$2,ROW(订单数据录入!$B$2:$B$59)-1,190),190),ROW(E5)))&amp;""</f>
        <v/>
      </c>
      <c r="F9" s="9" t="str">
        <f t="array" ref="F9">INDEX(订单数据录入!I$2:I$199,SMALL(IF(订单数据录入!$B$2:$B$59&gt;=订单自定义查询!$D$2,IF(订单数据录入!$B$2:$B$59&lt;=订单自定义查询!$F$2,ROW(订单数据录入!$B$2:$B$59)-1,190),190),ROW(F5)))&amp;""</f>
        <v/>
      </c>
      <c r="H9" s="2"/>
    </row>
    <row r="10" spans="1:9" s="1" customFormat="1" ht="20.100000000000001" customHeight="1">
      <c r="A10" s="10" t="str">
        <f t="array" ref="A10">INDEX(订单数据录入!A$2:A$199,SMALL(IF(订单数据录入!$B$2:$B$59&gt;=订单自定义查询!$D$2,IF(订单数据录入!$B$2:$B$59&lt;=订单自定义查询!$F$2,ROW(订单数据录入!$B$2:$B$59)-1,190),190),ROW(A6)))&amp;""</f>
        <v/>
      </c>
      <c r="B10" s="11" t="str">
        <f t="array" ref="B10">INDEX(订单数据录入!D$2:D$199,SMALL(IF(订单数据录入!$B$2:$B$59&gt;=订单自定义查询!$D$2,IF(订单数据录入!$B$2:$B$59&lt;=订单自定义查询!$F$2,ROW(订单数据录入!$B$2:$B$59)-1,190),190),ROW(B6)))&amp;""</f>
        <v/>
      </c>
      <c r="C10" s="11" t="str">
        <f t="array" ref="C10">INDEX(订单数据录入!F$2:F$199,SMALL(IF(订单数据录入!$B$2:$B$59&gt;=订单自定义查询!$D$2,IF(订单数据录入!$B$2:$B$59&lt;=订单自定义查询!$F$2,ROW(订单数据录入!$B$2:$B$59)-1,190),190),ROW(C6)))&amp;""</f>
        <v/>
      </c>
      <c r="D10" s="11" t="str">
        <f t="array" ref="D10">INDEX(订单数据录入!G$2:G$199,SMALL(IF(订单数据录入!$B$2:$B$59&gt;=订单自定义查询!$D$2,IF(订单数据录入!$B$2:$B$59&lt;=订单自定义查询!$F$2,ROW(订单数据录入!$B$2:$B$59)-1,190),190),ROW(D6)))&amp;""</f>
        <v/>
      </c>
      <c r="E10" s="11" t="str">
        <f t="array" ref="E10">INDEX(订单数据录入!H$2:H$199,SMALL(IF(订单数据录入!$B$2:$B$59&gt;=订单自定义查询!$D$2,IF(订单数据录入!$B$2:$B$59&lt;=订单自定义查询!$F$2,ROW(订单数据录入!$B$2:$B$59)-1,190),190),ROW(E6)))&amp;""</f>
        <v/>
      </c>
      <c r="F10" s="11" t="str">
        <f t="array" ref="F10">INDEX(订单数据录入!I$2:I$199,SMALL(IF(订单数据录入!$B$2:$B$59&gt;=订单自定义查询!$D$2,IF(订单数据录入!$B$2:$B$59&lt;=订单自定义查询!$F$2,ROW(订单数据录入!$B$2:$B$59)-1,190),190),ROW(F6)))&amp;""</f>
        <v/>
      </c>
      <c r="H10" s="2"/>
    </row>
    <row r="11" spans="1:9" s="1" customFormat="1" ht="20.100000000000001" customHeight="1">
      <c r="A11" s="8" t="str">
        <f t="array" ref="A11">INDEX(订单数据录入!A$2:A$199,SMALL(IF(订单数据录入!$B$2:$B$59&gt;=订单自定义查询!$D$2,IF(订单数据录入!$B$2:$B$59&lt;=订单自定义查询!$F$2,ROW(订单数据录入!$B$2:$B$59)-1,190),190),ROW(A7)))&amp;""</f>
        <v/>
      </c>
      <c r="B11" s="9" t="str">
        <f t="array" ref="B11">INDEX(订单数据录入!D$2:D$199,SMALL(IF(订单数据录入!$B$2:$B$59&gt;=订单自定义查询!$D$2,IF(订单数据录入!$B$2:$B$59&lt;=订单自定义查询!$F$2,ROW(订单数据录入!$B$2:$B$59)-1,190),190),ROW(B7)))&amp;""</f>
        <v/>
      </c>
      <c r="C11" s="9" t="str">
        <f t="array" ref="C11">INDEX(订单数据录入!F$2:F$199,SMALL(IF(订单数据录入!$B$2:$B$59&gt;=订单自定义查询!$D$2,IF(订单数据录入!$B$2:$B$59&lt;=订单自定义查询!$F$2,ROW(订单数据录入!$B$2:$B$59)-1,190),190),ROW(C7)))&amp;""</f>
        <v/>
      </c>
      <c r="D11" s="9" t="str">
        <f t="array" ref="D11">INDEX(订单数据录入!G$2:G$199,SMALL(IF(订单数据录入!$B$2:$B$59&gt;=订单自定义查询!$D$2,IF(订单数据录入!$B$2:$B$59&lt;=订单自定义查询!$F$2,ROW(订单数据录入!$B$2:$B$59)-1,190),190),ROW(D7)))&amp;""</f>
        <v/>
      </c>
      <c r="E11" s="9" t="str">
        <f t="array" ref="E11">INDEX(订单数据录入!H$2:H$199,SMALL(IF(订单数据录入!$B$2:$B$59&gt;=订单自定义查询!$D$2,IF(订单数据录入!$B$2:$B$59&lt;=订单自定义查询!$F$2,ROW(订单数据录入!$B$2:$B$59)-1,190),190),ROW(E7)))&amp;""</f>
        <v/>
      </c>
      <c r="F11" s="9" t="str">
        <f t="array" ref="F11">INDEX(订单数据录入!I$2:I$199,SMALL(IF(订单数据录入!$B$2:$B$59&gt;=订单自定义查询!$D$2,IF(订单数据录入!$B$2:$B$59&lt;=订单自定义查询!$F$2,ROW(订单数据录入!$B$2:$B$59)-1,190),190),ROW(F7)))&amp;""</f>
        <v/>
      </c>
    </row>
    <row r="12" spans="1:9" s="1" customFormat="1" ht="20.100000000000001" customHeight="1">
      <c r="A12" s="10" t="str">
        <f t="array" ref="A12">INDEX(订单数据录入!A$2:A$199,SMALL(IF(订单数据录入!$B$2:$B$59&gt;=订单自定义查询!$D$2,IF(订单数据录入!$B$2:$B$59&lt;=订单自定义查询!$F$2,ROW(订单数据录入!$B$2:$B$59)-1,190),190),ROW(A8)))&amp;""</f>
        <v/>
      </c>
      <c r="B12" s="11" t="str">
        <f t="array" ref="B12">INDEX(订单数据录入!D$2:D$199,SMALL(IF(订单数据录入!$B$2:$B$59&gt;=订单自定义查询!$D$2,IF(订单数据录入!$B$2:$B$59&lt;=订单自定义查询!$F$2,ROW(订单数据录入!$B$2:$B$59)-1,190),190),ROW(B8)))&amp;""</f>
        <v/>
      </c>
      <c r="C12" s="11" t="str">
        <f t="array" ref="C12">INDEX(订单数据录入!F$2:F$199,SMALL(IF(订单数据录入!$B$2:$B$59&gt;=订单自定义查询!$D$2,IF(订单数据录入!$B$2:$B$59&lt;=订单自定义查询!$F$2,ROW(订单数据录入!$B$2:$B$59)-1,190),190),ROW(C8)))&amp;""</f>
        <v/>
      </c>
      <c r="D12" s="11" t="str">
        <f t="array" ref="D12">INDEX(订单数据录入!G$2:G$199,SMALL(IF(订单数据录入!$B$2:$B$59&gt;=订单自定义查询!$D$2,IF(订单数据录入!$B$2:$B$59&lt;=订单自定义查询!$F$2,ROW(订单数据录入!$B$2:$B$59)-1,190),190),ROW(D8)))&amp;""</f>
        <v/>
      </c>
      <c r="E12" s="11" t="str">
        <f t="array" ref="E12">INDEX(订单数据录入!H$2:H$199,SMALL(IF(订单数据录入!$B$2:$B$59&gt;=订单自定义查询!$D$2,IF(订单数据录入!$B$2:$B$59&lt;=订单自定义查询!$F$2,ROW(订单数据录入!$B$2:$B$59)-1,190),190),ROW(E8)))&amp;""</f>
        <v/>
      </c>
      <c r="F12" s="11" t="str">
        <f t="array" ref="F12">INDEX(订单数据录入!I$2:I$199,SMALL(IF(订单数据录入!$B$2:$B$59&gt;=订单自定义查询!$D$2,IF(订单数据录入!$B$2:$B$59&lt;=订单自定义查询!$F$2,ROW(订单数据录入!$B$2:$B$59)-1,190),190),ROW(F8)))&amp;""</f>
        <v/>
      </c>
    </row>
    <row r="13" spans="1:9" s="1" customFormat="1" ht="20.100000000000001" customHeight="1">
      <c r="A13" s="8" t="str">
        <f t="array" ref="A13">INDEX(订单数据录入!A$2:A$199,SMALL(IF(订单数据录入!$B$2:$B$59&gt;=订单自定义查询!$D$2,IF(订单数据录入!$B$2:$B$59&lt;=订单自定义查询!$F$2,ROW(订单数据录入!$B$2:$B$59)-1,190),190),ROW(A9)))&amp;""</f>
        <v/>
      </c>
      <c r="B13" s="9" t="str">
        <f t="array" ref="B13">INDEX(订单数据录入!D$2:D$199,SMALL(IF(订单数据录入!$B$2:$B$59&gt;=订单自定义查询!$D$2,IF(订单数据录入!$B$2:$B$59&lt;=订单自定义查询!$F$2,ROW(订单数据录入!$B$2:$B$59)-1,190),190),ROW(B9)))&amp;""</f>
        <v/>
      </c>
      <c r="C13" s="9" t="str">
        <f t="array" ref="C13">INDEX(订单数据录入!F$2:F$199,SMALL(IF(订单数据录入!$B$2:$B$59&gt;=订单自定义查询!$D$2,IF(订单数据录入!$B$2:$B$59&lt;=订单自定义查询!$F$2,ROW(订单数据录入!$B$2:$B$59)-1,190),190),ROW(C9)))&amp;""</f>
        <v/>
      </c>
      <c r="D13" s="9" t="str">
        <f t="array" ref="D13">INDEX(订单数据录入!G$2:G$199,SMALL(IF(订单数据录入!$B$2:$B$59&gt;=订单自定义查询!$D$2,IF(订单数据录入!$B$2:$B$59&lt;=订单自定义查询!$F$2,ROW(订单数据录入!$B$2:$B$59)-1,190),190),ROW(D9)))&amp;""</f>
        <v/>
      </c>
      <c r="E13" s="9" t="str">
        <f t="array" ref="E13">INDEX(订单数据录入!H$2:H$199,SMALL(IF(订单数据录入!$B$2:$B$59&gt;=订单自定义查询!$D$2,IF(订单数据录入!$B$2:$B$59&lt;=订单自定义查询!$F$2,ROW(订单数据录入!$B$2:$B$59)-1,190),190),ROW(E9)))&amp;""</f>
        <v/>
      </c>
      <c r="F13" s="9" t="str">
        <f t="array" ref="F13">INDEX(订单数据录入!I$2:I$199,SMALL(IF(订单数据录入!$B$2:$B$59&gt;=订单自定义查询!$D$2,IF(订单数据录入!$B$2:$B$59&lt;=订单自定义查询!$F$2,ROW(订单数据录入!$B$2:$B$59)-1,190),190),ROW(F9)))&amp;""</f>
        <v/>
      </c>
    </row>
    <row r="14" spans="1:9" s="1" customFormat="1" ht="20.100000000000001" customHeight="1">
      <c r="A14" s="10" t="str">
        <f t="array" ref="A14">INDEX(订单数据录入!A$2:A$199,SMALL(IF(订单数据录入!$B$2:$B$59&gt;=订单自定义查询!$D$2,IF(订单数据录入!$B$2:$B$59&lt;=订单自定义查询!$F$2,ROW(订单数据录入!$B$2:$B$59)-1,190),190),ROW(A10)))&amp;""</f>
        <v/>
      </c>
      <c r="B14" s="11" t="str">
        <f t="array" ref="B14">INDEX(订单数据录入!D$2:D$199,SMALL(IF(订单数据录入!$B$2:$B$59&gt;=订单自定义查询!$D$2,IF(订单数据录入!$B$2:$B$59&lt;=订单自定义查询!$F$2,ROW(订单数据录入!$B$2:$B$59)-1,190),190),ROW(B10)))&amp;""</f>
        <v/>
      </c>
      <c r="C14" s="11" t="str">
        <f t="array" ref="C14">INDEX(订单数据录入!F$2:F$199,SMALL(IF(订单数据录入!$B$2:$B$59&gt;=订单自定义查询!$D$2,IF(订单数据录入!$B$2:$B$59&lt;=订单自定义查询!$F$2,ROW(订单数据录入!$B$2:$B$59)-1,190),190),ROW(C10)))&amp;""</f>
        <v/>
      </c>
      <c r="D14" s="11" t="str">
        <f t="array" ref="D14">INDEX(订单数据录入!G$2:G$199,SMALL(IF(订单数据录入!$B$2:$B$59&gt;=订单自定义查询!$D$2,IF(订单数据录入!$B$2:$B$59&lt;=订单自定义查询!$F$2,ROW(订单数据录入!$B$2:$B$59)-1,190),190),ROW(D10)))&amp;""</f>
        <v/>
      </c>
      <c r="E14" s="11" t="str">
        <f t="array" ref="E14">INDEX(订单数据录入!H$2:H$199,SMALL(IF(订单数据录入!$B$2:$B$59&gt;=订单自定义查询!$D$2,IF(订单数据录入!$B$2:$B$59&lt;=订单自定义查询!$F$2,ROW(订单数据录入!$B$2:$B$59)-1,190),190),ROW(E10)))&amp;""</f>
        <v/>
      </c>
      <c r="F14" s="11" t="str">
        <f t="array" ref="F14">INDEX(订单数据录入!I$2:I$199,SMALL(IF(订单数据录入!$B$2:$B$59&gt;=订单自定义查询!$D$2,IF(订单数据录入!$B$2:$B$59&lt;=订单自定义查询!$F$2,ROW(订单数据录入!$B$2:$B$59)-1,190),190),ROW(F10)))&amp;""</f>
        <v/>
      </c>
    </row>
    <row r="15" spans="1:9" s="1" customFormat="1" ht="20.100000000000001" customHeight="1">
      <c r="A15" s="8" t="str">
        <f t="array" ref="A15">INDEX(订单数据录入!A$2:A$199,SMALL(IF(订单数据录入!$B$2:$B$59&gt;=订单自定义查询!$D$2,IF(订单数据录入!$B$2:$B$59&lt;=订单自定义查询!$F$2,ROW(订单数据录入!$B$2:$B$59)-1,190),190),ROW(A11)))&amp;""</f>
        <v/>
      </c>
      <c r="B15" s="9" t="str">
        <f t="array" ref="B15">INDEX(订单数据录入!D$2:D$199,SMALL(IF(订单数据录入!$B$2:$B$59&gt;=订单自定义查询!$D$2,IF(订单数据录入!$B$2:$B$59&lt;=订单自定义查询!$F$2,ROW(订单数据录入!$B$2:$B$59)-1,190),190),ROW(B11)))&amp;""</f>
        <v/>
      </c>
      <c r="C15" s="9" t="str">
        <f t="array" ref="C15">INDEX(订单数据录入!F$2:F$199,SMALL(IF(订单数据录入!$B$2:$B$59&gt;=订单自定义查询!$D$2,IF(订单数据录入!$B$2:$B$59&lt;=订单自定义查询!$F$2,ROW(订单数据录入!$B$2:$B$59)-1,190),190),ROW(C11)))&amp;""</f>
        <v/>
      </c>
      <c r="D15" s="9" t="str">
        <f t="array" ref="D15">INDEX(订单数据录入!G$2:G$199,SMALL(IF(订单数据录入!$B$2:$B$59&gt;=订单自定义查询!$D$2,IF(订单数据录入!$B$2:$B$59&lt;=订单自定义查询!$F$2,ROW(订单数据录入!$B$2:$B$59)-1,190),190),ROW(D11)))&amp;""</f>
        <v/>
      </c>
      <c r="E15" s="9" t="str">
        <f t="array" ref="E15">INDEX(订单数据录入!H$2:H$199,SMALL(IF(订单数据录入!$B$2:$B$59&gt;=订单自定义查询!$D$2,IF(订单数据录入!$B$2:$B$59&lt;=订单自定义查询!$F$2,ROW(订单数据录入!$B$2:$B$59)-1,190),190),ROW(E11)))&amp;""</f>
        <v/>
      </c>
      <c r="F15" s="9" t="str">
        <f t="array" ref="F15">INDEX(订单数据录入!I$2:I$199,SMALL(IF(订单数据录入!$B$2:$B$59&gt;=订单自定义查询!$D$2,IF(订单数据录入!$B$2:$B$59&lt;=订单自定义查询!$F$2,ROW(订单数据录入!$B$2:$B$59)-1,190),190),ROW(F11)))&amp;""</f>
        <v/>
      </c>
    </row>
    <row r="16" spans="1:9" s="1" customFormat="1" ht="20.100000000000001" customHeight="1">
      <c r="A16" s="10" t="str">
        <f t="array" ref="A16">INDEX(订单数据录入!A$2:A$199,SMALL(IF(订单数据录入!$B$2:$B$59&gt;=订单自定义查询!$D$2,IF(订单数据录入!$B$2:$B$59&lt;=订单自定义查询!$F$2,ROW(订单数据录入!$B$2:$B$59)-1,190),190),ROW(A12)))&amp;""</f>
        <v/>
      </c>
      <c r="B16" s="11" t="str">
        <f t="array" ref="B16">INDEX(订单数据录入!D$2:D$199,SMALL(IF(订单数据录入!$B$2:$B$59&gt;=订单自定义查询!$D$2,IF(订单数据录入!$B$2:$B$59&lt;=订单自定义查询!$F$2,ROW(订单数据录入!$B$2:$B$59)-1,190),190),ROW(B12)))&amp;""</f>
        <v/>
      </c>
      <c r="C16" s="11" t="str">
        <f t="array" ref="C16">INDEX(订单数据录入!F$2:F$199,SMALL(IF(订单数据录入!$B$2:$B$59&gt;=订单自定义查询!$D$2,IF(订单数据录入!$B$2:$B$59&lt;=订单自定义查询!$F$2,ROW(订单数据录入!$B$2:$B$59)-1,190),190),ROW(C12)))&amp;""</f>
        <v/>
      </c>
      <c r="D16" s="11" t="str">
        <f t="array" ref="D16">INDEX(订单数据录入!G$2:G$199,SMALL(IF(订单数据录入!$B$2:$B$59&gt;=订单自定义查询!$D$2,IF(订单数据录入!$B$2:$B$59&lt;=订单自定义查询!$F$2,ROW(订单数据录入!$B$2:$B$59)-1,190),190),ROW(D12)))&amp;""</f>
        <v/>
      </c>
      <c r="E16" s="11" t="str">
        <f t="array" ref="E16">INDEX(订单数据录入!H$2:H$199,SMALL(IF(订单数据录入!$B$2:$B$59&gt;=订单自定义查询!$D$2,IF(订单数据录入!$B$2:$B$59&lt;=订单自定义查询!$F$2,ROW(订单数据录入!$B$2:$B$59)-1,190),190),ROW(E12)))&amp;""</f>
        <v/>
      </c>
      <c r="F16" s="11" t="str">
        <f t="array" ref="F16">INDEX(订单数据录入!I$2:I$199,SMALL(IF(订单数据录入!$B$2:$B$59&gt;=订单自定义查询!$D$2,IF(订单数据录入!$B$2:$B$59&lt;=订单自定义查询!$F$2,ROW(订单数据录入!$B$2:$B$59)-1,190),190),ROW(F12)))&amp;""</f>
        <v/>
      </c>
    </row>
    <row r="17" spans="1:6" s="1" customFormat="1" ht="20.100000000000001" customHeight="1">
      <c r="A17" s="8" t="str">
        <f t="array" ref="A17">INDEX(订单数据录入!A$2:A$199,SMALL(IF(订单数据录入!$B$2:$B$59&gt;=订单自定义查询!$D$2,IF(订单数据录入!$B$2:$B$59&lt;=订单自定义查询!$F$2,ROW(订单数据录入!$B$2:$B$59)-1,190),190),ROW(A13)))&amp;""</f>
        <v/>
      </c>
      <c r="B17" s="9" t="str">
        <f t="array" ref="B17">INDEX(订单数据录入!D$2:D$199,SMALL(IF(订单数据录入!$B$2:$B$59&gt;=订单自定义查询!$D$2,IF(订单数据录入!$B$2:$B$59&lt;=订单自定义查询!$F$2,ROW(订单数据录入!$B$2:$B$59)-1,190),190),ROW(B13)))&amp;""</f>
        <v/>
      </c>
      <c r="C17" s="9" t="str">
        <f t="array" ref="C17">INDEX(订单数据录入!F$2:F$199,SMALL(IF(订单数据录入!$B$2:$B$59&gt;=订单自定义查询!$D$2,IF(订单数据录入!$B$2:$B$59&lt;=订单自定义查询!$F$2,ROW(订单数据录入!$B$2:$B$59)-1,190),190),ROW(C13)))&amp;""</f>
        <v/>
      </c>
      <c r="D17" s="9" t="str">
        <f t="array" ref="D17">INDEX(订单数据录入!G$2:G$199,SMALL(IF(订单数据录入!$B$2:$B$59&gt;=订单自定义查询!$D$2,IF(订单数据录入!$B$2:$B$59&lt;=订单自定义查询!$F$2,ROW(订单数据录入!$B$2:$B$59)-1,190),190),ROW(D13)))&amp;""</f>
        <v/>
      </c>
      <c r="E17" s="9" t="str">
        <f t="array" ref="E17">INDEX(订单数据录入!H$2:H$199,SMALL(IF(订单数据录入!$B$2:$B$59&gt;=订单自定义查询!$D$2,IF(订单数据录入!$B$2:$B$59&lt;=订单自定义查询!$F$2,ROW(订单数据录入!$B$2:$B$59)-1,190),190),ROW(E13)))&amp;""</f>
        <v/>
      </c>
      <c r="F17" s="9" t="str">
        <f t="array" ref="F17">INDEX(订单数据录入!I$2:I$199,SMALL(IF(订单数据录入!$B$2:$B$59&gt;=订单自定义查询!$D$2,IF(订单数据录入!$B$2:$B$59&lt;=订单自定义查询!$F$2,ROW(订单数据录入!$B$2:$B$59)-1,190),190),ROW(F13)))&amp;""</f>
        <v/>
      </c>
    </row>
    <row r="18" spans="1:6" s="1" customFormat="1" ht="20.100000000000001" customHeight="1">
      <c r="A18" s="10" t="str">
        <f t="array" ref="A18">INDEX(订单数据录入!A$2:A$199,SMALL(IF(订单数据录入!$B$2:$B$59&gt;=订单自定义查询!$D$2,IF(订单数据录入!$B$2:$B$59&lt;=订单自定义查询!$F$2,ROW(订单数据录入!$B$2:$B$59)-1,190),190),ROW(A14)))&amp;""</f>
        <v/>
      </c>
      <c r="B18" s="11" t="str">
        <f t="array" ref="B18">INDEX(订单数据录入!D$2:D$199,SMALL(IF(订单数据录入!$B$2:$B$59&gt;=订单自定义查询!$D$2,IF(订单数据录入!$B$2:$B$59&lt;=订单自定义查询!$F$2,ROW(订单数据录入!$B$2:$B$59)-1,190),190),ROW(B14)))&amp;""</f>
        <v/>
      </c>
      <c r="C18" s="11" t="str">
        <f t="array" ref="C18">INDEX(订单数据录入!F$2:F$199,SMALL(IF(订单数据录入!$B$2:$B$59&gt;=订单自定义查询!$D$2,IF(订单数据录入!$B$2:$B$59&lt;=订单自定义查询!$F$2,ROW(订单数据录入!$B$2:$B$59)-1,190),190),ROW(C14)))&amp;""</f>
        <v/>
      </c>
      <c r="D18" s="11" t="str">
        <f t="array" ref="D18">INDEX(订单数据录入!G$2:G$199,SMALL(IF(订单数据录入!$B$2:$B$59&gt;=订单自定义查询!$D$2,IF(订单数据录入!$B$2:$B$59&lt;=订单自定义查询!$F$2,ROW(订单数据录入!$B$2:$B$59)-1,190),190),ROW(D14)))&amp;""</f>
        <v/>
      </c>
      <c r="E18" s="11" t="str">
        <f t="array" ref="E18">INDEX(订单数据录入!H$2:H$199,SMALL(IF(订单数据录入!$B$2:$B$59&gt;=订单自定义查询!$D$2,IF(订单数据录入!$B$2:$B$59&lt;=订单自定义查询!$F$2,ROW(订单数据录入!$B$2:$B$59)-1,190),190),ROW(E14)))&amp;""</f>
        <v/>
      </c>
      <c r="F18" s="11" t="str">
        <f t="array" ref="F18">INDEX(订单数据录入!I$2:I$199,SMALL(IF(订单数据录入!$B$2:$B$59&gt;=订单自定义查询!$D$2,IF(订单数据录入!$B$2:$B$59&lt;=订单自定义查询!$F$2,ROW(订单数据录入!$B$2:$B$59)-1,190),190),ROW(F14)))&amp;""</f>
        <v/>
      </c>
    </row>
    <row r="19" spans="1:6" s="1" customFormat="1" ht="20.100000000000001" customHeight="1">
      <c r="A19" s="8" t="str">
        <f t="array" ref="A19">INDEX(订单数据录入!A$2:A$199,SMALL(IF(订单数据录入!$B$2:$B$59&gt;=订单自定义查询!$D$2,IF(订单数据录入!$B$2:$B$59&lt;=订单自定义查询!$F$2,ROW(订单数据录入!$B$2:$B$59)-1,190),190),ROW(A15)))&amp;""</f>
        <v/>
      </c>
      <c r="B19" s="9" t="str">
        <f t="array" ref="B19">INDEX(订单数据录入!D$2:D$199,SMALL(IF(订单数据录入!$B$2:$B$59&gt;=订单自定义查询!$D$2,IF(订单数据录入!$B$2:$B$59&lt;=订单自定义查询!$F$2,ROW(订单数据录入!$B$2:$B$59)-1,190),190),ROW(B15)))&amp;""</f>
        <v/>
      </c>
      <c r="C19" s="9" t="str">
        <f t="array" ref="C19">INDEX(订单数据录入!F$2:F$199,SMALL(IF(订单数据录入!$B$2:$B$59&gt;=订单自定义查询!$D$2,IF(订单数据录入!$B$2:$B$59&lt;=订单自定义查询!$F$2,ROW(订单数据录入!$B$2:$B$59)-1,190),190),ROW(C15)))&amp;""</f>
        <v/>
      </c>
      <c r="D19" s="9" t="str">
        <f t="array" ref="D19">INDEX(订单数据录入!G$2:G$199,SMALL(IF(订单数据录入!$B$2:$B$59&gt;=订单自定义查询!$D$2,IF(订单数据录入!$B$2:$B$59&lt;=订单自定义查询!$F$2,ROW(订单数据录入!$B$2:$B$59)-1,190),190),ROW(D15)))&amp;""</f>
        <v/>
      </c>
      <c r="E19" s="9" t="str">
        <f t="array" ref="E19">INDEX(订单数据录入!H$2:H$199,SMALL(IF(订单数据录入!$B$2:$B$59&gt;=订单自定义查询!$D$2,IF(订单数据录入!$B$2:$B$59&lt;=订单自定义查询!$F$2,ROW(订单数据录入!$B$2:$B$59)-1,190),190),ROW(E15)))&amp;""</f>
        <v/>
      </c>
      <c r="F19" s="9" t="str">
        <f t="array" ref="F19">INDEX(订单数据录入!I$2:I$199,SMALL(IF(订单数据录入!$B$2:$B$59&gt;=订单自定义查询!$D$2,IF(订单数据录入!$B$2:$B$59&lt;=订单自定义查询!$F$2,ROW(订单数据录入!$B$2:$B$59)-1,190),190),ROW(F15)))&amp;""</f>
        <v/>
      </c>
    </row>
    <row r="20" spans="1:6" s="1" customFormat="1" ht="20.100000000000001" customHeight="1">
      <c r="A20" s="10" t="str">
        <f t="array" ref="A20">INDEX(订单数据录入!A$2:A$199,SMALL(IF(订单数据录入!$B$2:$B$59&gt;=订单自定义查询!$D$2,IF(订单数据录入!$B$2:$B$59&lt;=订单自定义查询!$F$2,ROW(订单数据录入!$B$2:$B$59)-1,190),190),ROW(A16)))&amp;""</f>
        <v/>
      </c>
      <c r="B20" s="11" t="str">
        <f t="array" ref="B20">INDEX(订单数据录入!D$2:D$199,SMALL(IF(订单数据录入!$B$2:$B$59&gt;=订单自定义查询!$D$2,IF(订单数据录入!$B$2:$B$59&lt;=订单自定义查询!$F$2,ROW(订单数据录入!$B$2:$B$59)-1,190),190),ROW(B16)))&amp;""</f>
        <v/>
      </c>
      <c r="C20" s="11" t="str">
        <f t="array" ref="C20">INDEX(订单数据录入!F$2:F$199,SMALL(IF(订单数据录入!$B$2:$B$59&gt;=订单自定义查询!$D$2,IF(订单数据录入!$B$2:$B$59&lt;=订单自定义查询!$F$2,ROW(订单数据录入!$B$2:$B$59)-1,190),190),ROW(C16)))&amp;""</f>
        <v/>
      </c>
      <c r="D20" s="11" t="str">
        <f t="array" ref="D20">INDEX(订单数据录入!G$2:G$199,SMALL(IF(订单数据录入!$B$2:$B$59&gt;=订单自定义查询!$D$2,IF(订单数据录入!$B$2:$B$59&lt;=订单自定义查询!$F$2,ROW(订单数据录入!$B$2:$B$59)-1,190),190),ROW(D16)))&amp;""</f>
        <v/>
      </c>
      <c r="E20" s="11" t="str">
        <f t="array" ref="E20">INDEX(订单数据录入!H$2:H$199,SMALL(IF(订单数据录入!$B$2:$B$59&gt;=订单自定义查询!$D$2,IF(订单数据录入!$B$2:$B$59&lt;=订单自定义查询!$F$2,ROW(订单数据录入!$B$2:$B$59)-1,190),190),ROW(E16)))&amp;""</f>
        <v/>
      </c>
      <c r="F20" s="11" t="str">
        <f t="array" ref="F20">INDEX(订单数据录入!I$2:I$199,SMALL(IF(订单数据录入!$B$2:$B$59&gt;=订单自定义查询!$D$2,IF(订单数据录入!$B$2:$B$59&lt;=订单自定义查询!$F$2,ROW(订单数据录入!$B$2:$B$59)-1,190),190),ROW(F16)))&amp;""</f>
        <v/>
      </c>
    </row>
    <row r="21" spans="1:6" s="1" customFormat="1" ht="20.100000000000001" customHeight="1">
      <c r="A21" s="8" t="str">
        <f t="array" ref="A21">INDEX(订单数据录入!A$2:A$199,SMALL(IF(订单数据录入!$B$2:$B$59&gt;=订单自定义查询!$D$2,IF(订单数据录入!$B$2:$B$59&lt;=订单自定义查询!$F$2,ROW(订单数据录入!$B$2:$B$59)-1,190),190),ROW(A17)))&amp;""</f>
        <v/>
      </c>
      <c r="B21" s="9" t="str">
        <f t="array" ref="B21">INDEX(订单数据录入!D$2:D$199,SMALL(IF(订单数据录入!$B$2:$B$59&gt;=订单自定义查询!$D$2,IF(订单数据录入!$B$2:$B$59&lt;=订单自定义查询!$F$2,ROW(订单数据录入!$B$2:$B$59)-1,190),190),ROW(B17)))&amp;""</f>
        <v/>
      </c>
      <c r="C21" s="9" t="str">
        <f t="array" ref="C21">INDEX(订单数据录入!F$2:F$199,SMALL(IF(订单数据录入!$B$2:$B$59&gt;=订单自定义查询!$D$2,IF(订单数据录入!$B$2:$B$59&lt;=订单自定义查询!$F$2,ROW(订单数据录入!$B$2:$B$59)-1,190),190),ROW(C17)))&amp;""</f>
        <v/>
      </c>
      <c r="D21" s="9" t="str">
        <f t="array" ref="D21">INDEX(订单数据录入!G$2:G$199,SMALL(IF(订单数据录入!$B$2:$B$59&gt;=订单自定义查询!$D$2,IF(订单数据录入!$B$2:$B$59&lt;=订单自定义查询!$F$2,ROW(订单数据录入!$B$2:$B$59)-1,190),190),ROW(D17)))&amp;""</f>
        <v/>
      </c>
      <c r="E21" s="9" t="str">
        <f t="array" ref="E21">INDEX(订单数据录入!H$2:H$199,SMALL(IF(订单数据录入!$B$2:$B$59&gt;=订单自定义查询!$D$2,IF(订单数据录入!$B$2:$B$59&lt;=订单自定义查询!$F$2,ROW(订单数据录入!$B$2:$B$59)-1,190),190),ROW(E17)))&amp;""</f>
        <v/>
      </c>
      <c r="F21" s="9" t="str">
        <f t="array" ref="F21">INDEX(订单数据录入!I$2:I$199,SMALL(IF(订单数据录入!$B$2:$B$59&gt;=订单自定义查询!$D$2,IF(订单数据录入!$B$2:$B$59&lt;=订单自定义查询!$F$2,ROW(订单数据录入!$B$2:$B$59)-1,190),190),ROW(F17)))&amp;""</f>
        <v/>
      </c>
    </row>
    <row r="22" spans="1:6" s="1" customFormat="1" ht="20.100000000000001" customHeight="1">
      <c r="A22" s="10" t="str">
        <f t="array" ref="A22">INDEX(订单数据录入!A$2:A$199,SMALL(IF(订单数据录入!$B$2:$B$59&gt;=订单自定义查询!$D$2,IF(订单数据录入!$B$2:$B$59&lt;=订单自定义查询!$F$2,ROW(订单数据录入!$B$2:$B$59)-1,190),190),ROW(A18)))&amp;""</f>
        <v/>
      </c>
      <c r="B22" s="11" t="str">
        <f t="array" ref="B22">INDEX(订单数据录入!D$2:D$199,SMALL(IF(订单数据录入!$B$2:$B$59&gt;=订单自定义查询!$D$2,IF(订单数据录入!$B$2:$B$59&lt;=订单自定义查询!$F$2,ROW(订单数据录入!$B$2:$B$59)-1,190),190),ROW(B18)))&amp;""</f>
        <v/>
      </c>
      <c r="C22" s="11" t="str">
        <f t="array" ref="C22">INDEX(订单数据录入!F$2:F$199,SMALL(IF(订单数据录入!$B$2:$B$59&gt;=订单自定义查询!$D$2,IF(订单数据录入!$B$2:$B$59&lt;=订单自定义查询!$F$2,ROW(订单数据录入!$B$2:$B$59)-1,190),190),ROW(C18)))&amp;""</f>
        <v/>
      </c>
      <c r="D22" s="11" t="str">
        <f t="array" ref="D22">INDEX(订单数据录入!G$2:G$199,SMALL(IF(订单数据录入!$B$2:$B$59&gt;=订单自定义查询!$D$2,IF(订单数据录入!$B$2:$B$59&lt;=订单自定义查询!$F$2,ROW(订单数据录入!$B$2:$B$59)-1,190),190),ROW(D18)))&amp;""</f>
        <v/>
      </c>
      <c r="E22" s="11" t="str">
        <f t="array" ref="E22">INDEX(订单数据录入!H$2:H$199,SMALL(IF(订单数据录入!$B$2:$B$59&gt;=订单自定义查询!$D$2,IF(订单数据录入!$B$2:$B$59&lt;=订单自定义查询!$F$2,ROW(订单数据录入!$B$2:$B$59)-1,190),190),ROW(E18)))&amp;""</f>
        <v/>
      </c>
      <c r="F22" s="11" t="str">
        <f t="array" ref="F22">INDEX(订单数据录入!I$2:I$199,SMALL(IF(订单数据录入!$B$2:$B$59&gt;=订单自定义查询!$D$2,IF(订单数据录入!$B$2:$B$59&lt;=订单自定义查询!$F$2,ROW(订单数据录入!$B$2:$B$59)-1,190),190),ROW(F18)))&amp;""</f>
        <v/>
      </c>
    </row>
    <row r="23" spans="1:6" s="1" customFormat="1" ht="20.100000000000001" customHeight="1">
      <c r="A23" s="8" t="str">
        <f t="array" ref="A23">INDEX(订单数据录入!A$2:A$199,SMALL(IF(订单数据录入!$B$2:$B$59&gt;=订单自定义查询!$D$2,IF(订单数据录入!$B$2:$B$59&lt;=订单自定义查询!$F$2,ROW(订单数据录入!$B$2:$B$59)-1,190),190),ROW(A19)))&amp;""</f>
        <v/>
      </c>
      <c r="B23" s="9" t="str">
        <f t="array" ref="B23">INDEX(订单数据录入!D$2:D$199,SMALL(IF(订单数据录入!$B$2:$B$59&gt;=订单自定义查询!$D$2,IF(订单数据录入!$B$2:$B$59&lt;=订单自定义查询!$F$2,ROW(订单数据录入!$B$2:$B$59)-1,190),190),ROW(B19)))&amp;""</f>
        <v/>
      </c>
      <c r="C23" s="9" t="str">
        <f t="array" ref="C23">INDEX(订单数据录入!F$2:F$199,SMALL(IF(订单数据录入!$B$2:$B$59&gt;=订单自定义查询!$D$2,IF(订单数据录入!$B$2:$B$59&lt;=订单自定义查询!$F$2,ROW(订单数据录入!$B$2:$B$59)-1,190),190),ROW(C19)))&amp;""</f>
        <v/>
      </c>
      <c r="D23" s="9" t="str">
        <f t="array" ref="D23">INDEX(订单数据录入!G$2:G$199,SMALL(IF(订单数据录入!$B$2:$B$59&gt;=订单自定义查询!$D$2,IF(订单数据录入!$B$2:$B$59&lt;=订单自定义查询!$F$2,ROW(订单数据录入!$B$2:$B$59)-1,190),190),ROW(D19)))&amp;""</f>
        <v/>
      </c>
      <c r="E23" s="9" t="str">
        <f t="array" ref="E23">INDEX(订单数据录入!H$2:H$199,SMALL(IF(订单数据录入!$B$2:$B$59&gt;=订单自定义查询!$D$2,IF(订单数据录入!$B$2:$B$59&lt;=订单自定义查询!$F$2,ROW(订单数据录入!$B$2:$B$59)-1,190),190),ROW(E19)))&amp;""</f>
        <v/>
      </c>
      <c r="F23" s="9" t="str">
        <f t="array" ref="F23">INDEX(订单数据录入!I$2:I$199,SMALL(IF(订单数据录入!$B$2:$B$59&gt;=订单自定义查询!$D$2,IF(订单数据录入!$B$2:$B$59&lt;=订单自定义查询!$F$2,ROW(订单数据录入!$B$2:$B$59)-1,190),190),ROW(F19)))&amp;""</f>
        <v/>
      </c>
    </row>
    <row r="24" spans="1:6" s="1" customFormat="1" ht="20.100000000000001" customHeight="1">
      <c r="A24" s="12" t="str">
        <f t="array" ref="A24">INDEX(订单数据录入!A$2:A$199,SMALL(IF(订单数据录入!$B$2:$B$59&gt;=订单自定义查询!$D$2,IF(订单数据录入!$B$2:$B$59&lt;=订单自定义查询!$F$2,ROW(订单数据录入!$B$2:$B$59)-1,190),190),ROW(A20)))&amp;""</f>
        <v/>
      </c>
      <c r="B24" s="1" t="str">
        <f t="array" ref="B24">INDEX(订单数据录入!D$2:D$199,SMALL(IF(订单数据录入!$B$2:$B$59&gt;=订单自定义查询!$D$2,IF(订单数据录入!$B$2:$B$59&lt;=订单自定义查询!$F$2,ROW(订单数据录入!$B$2:$B$59)-1,190),190),ROW(B20)))&amp;""</f>
        <v/>
      </c>
      <c r="C24" s="1" t="str">
        <f t="array" ref="C24">INDEX(订单数据录入!F$2:F$199,SMALL(IF(订单数据录入!$B$2:$B$59&gt;=订单自定义查询!$D$2,IF(订单数据录入!$B$2:$B$59&lt;=订单自定义查询!$F$2,ROW(订单数据录入!$B$2:$B$59)-1,190),190),ROW(C20)))&amp;""</f>
        <v/>
      </c>
      <c r="D24" s="1" t="str">
        <f t="array" ref="D24">INDEX(订单数据录入!G$2:G$199,SMALL(IF(订单数据录入!$B$2:$B$59&gt;=订单自定义查询!$D$2,IF(订单数据录入!$B$2:$B$59&lt;=订单自定义查询!$F$2,ROW(订单数据录入!$B$2:$B$59)-1,190),190),ROW(D20)))&amp;""</f>
        <v/>
      </c>
      <c r="E24" s="1" t="str">
        <f t="array" ref="E24">INDEX(订单数据录入!H$2:H$199,SMALL(IF(订单数据录入!$B$2:$B$59&gt;=订单自定义查询!$D$2,IF(订单数据录入!$B$2:$B$59&lt;=订单自定义查询!$F$2,ROW(订单数据录入!$B$2:$B$59)-1,190),190),ROW(E20)))&amp;""</f>
        <v/>
      </c>
      <c r="F24" s="1" t="str">
        <f t="array" ref="F24">INDEX(订单数据录入!I$2:I$199,SMALL(IF(订单数据录入!$B$2:$B$59&gt;=订单自定义查询!$D$2,IF(订单数据录入!$B$2:$B$59&lt;=订单自定义查询!$F$2,ROW(订单数据录入!$B$2:$B$59)-1,190),190),ROW(F20)))&amp;""</f>
        <v/>
      </c>
    </row>
    <row r="25" spans="1:6" s="1" customFormat="1" ht="20.100000000000001" customHeight="1">
      <c r="A25" s="12" t="str">
        <f t="array" ref="A25">INDEX(订单数据录入!A$2:A$199,SMALL(IF(订单数据录入!$B$2:$B$59&gt;=订单自定义查询!$D$2,IF(订单数据录入!$B$2:$B$59&lt;=订单自定义查询!$F$2,ROW(订单数据录入!$B$2:$B$59)-1,190),190),ROW(A21)))&amp;""</f>
        <v/>
      </c>
      <c r="B25" s="1" t="str">
        <f t="array" ref="B25">INDEX(订单数据录入!D$2:D$199,SMALL(IF(订单数据录入!$B$2:$B$59&gt;=订单自定义查询!$D$2,IF(订单数据录入!$B$2:$B$59&lt;=订单自定义查询!$F$2,ROW(订单数据录入!$B$2:$B$59)-1,190),190),ROW(B21)))&amp;""</f>
        <v/>
      </c>
      <c r="C25" s="1" t="str">
        <f t="array" ref="C25">INDEX(订单数据录入!F$2:F$199,SMALL(IF(订单数据录入!$B$2:$B$59&gt;=订单自定义查询!$D$2,IF(订单数据录入!$B$2:$B$59&lt;=订单自定义查询!$F$2,ROW(订单数据录入!$B$2:$B$59)-1,190),190),ROW(C21)))&amp;""</f>
        <v/>
      </c>
      <c r="D25" s="1" t="str">
        <f t="array" ref="D25">INDEX(订单数据录入!G$2:G$199,SMALL(IF(订单数据录入!$B$2:$B$59&gt;=订单自定义查询!$D$2,IF(订单数据录入!$B$2:$B$59&lt;=订单自定义查询!$F$2,ROW(订单数据录入!$B$2:$B$59)-1,190),190),ROW(D21)))&amp;""</f>
        <v/>
      </c>
      <c r="E25" s="1" t="str">
        <f t="array" ref="E25">INDEX(订单数据录入!H$2:H$199,SMALL(IF(订单数据录入!$B$2:$B$59&gt;=订单自定义查询!$D$2,IF(订单数据录入!$B$2:$B$59&lt;=订单自定义查询!$F$2,ROW(订单数据录入!$B$2:$B$59)-1,190),190),ROW(E21)))&amp;""</f>
        <v/>
      </c>
      <c r="F25" s="1" t="str">
        <f t="array" ref="F25">INDEX(订单数据录入!I$2:I$199,SMALL(IF(订单数据录入!$B$2:$B$59&gt;=订单自定义查询!$D$2,IF(订单数据录入!$B$2:$B$59&lt;=订单自定义查询!$F$2,ROW(订单数据录入!$B$2:$B$59)-1,190),190),ROW(F21)))&amp;""</f>
        <v/>
      </c>
    </row>
    <row r="26" spans="1:6" s="1" customFormat="1" ht="20.100000000000001" customHeight="1">
      <c r="A26" s="12" t="str">
        <f t="array" ref="A26">INDEX(订单数据录入!A$2:A$199,SMALL(IF(订单数据录入!$B$2:$B$59&gt;=订单自定义查询!$D$2,IF(订单数据录入!$B$2:$B$59&lt;=订单自定义查询!$F$2,ROW(订单数据录入!$B$2:$B$59)-1,190),190),ROW(A22)))&amp;""</f>
        <v/>
      </c>
      <c r="B26" s="1" t="str">
        <f t="array" ref="B26">INDEX(订单数据录入!D$2:D$199,SMALL(IF(订单数据录入!$B$2:$B$59&gt;=订单自定义查询!$D$2,IF(订单数据录入!$B$2:$B$59&lt;=订单自定义查询!$F$2,ROW(订单数据录入!$B$2:$B$59)-1,190),190),ROW(B22)))&amp;""</f>
        <v/>
      </c>
      <c r="C26" s="1" t="str">
        <f t="array" ref="C26">INDEX(订单数据录入!F$2:F$199,SMALL(IF(订单数据录入!$B$2:$B$59&gt;=订单自定义查询!$D$2,IF(订单数据录入!$B$2:$B$59&lt;=订单自定义查询!$F$2,ROW(订单数据录入!$B$2:$B$59)-1,190),190),ROW(C22)))&amp;""</f>
        <v/>
      </c>
      <c r="D26" s="1" t="str">
        <f t="array" ref="D26">INDEX(订单数据录入!G$2:G$199,SMALL(IF(订单数据录入!$B$2:$B$59&gt;=订单自定义查询!$D$2,IF(订单数据录入!$B$2:$B$59&lt;=订单自定义查询!$F$2,ROW(订单数据录入!$B$2:$B$59)-1,190),190),ROW(D22)))&amp;""</f>
        <v/>
      </c>
      <c r="E26" s="1" t="str">
        <f t="array" ref="E26">INDEX(订单数据录入!H$2:H$199,SMALL(IF(订单数据录入!$B$2:$B$59&gt;=订单自定义查询!$D$2,IF(订单数据录入!$B$2:$B$59&lt;=订单自定义查询!$F$2,ROW(订单数据录入!$B$2:$B$59)-1,190),190),ROW(E22)))&amp;""</f>
        <v/>
      </c>
      <c r="F26" s="1" t="str">
        <f t="array" ref="F26">INDEX(订单数据录入!I$2:I$199,SMALL(IF(订单数据录入!$B$2:$B$59&gt;=订单自定义查询!$D$2,IF(订单数据录入!$B$2:$B$59&lt;=订单自定义查询!$F$2,ROW(订单数据录入!$B$2:$B$59)-1,190),190),ROW(F22)))&amp;""</f>
        <v/>
      </c>
    </row>
    <row r="27" spans="1:6" s="1" customFormat="1" ht="20.100000000000001" customHeight="1">
      <c r="A27" s="12" t="str">
        <f t="array" ref="A27">INDEX(订单数据录入!A$2:A$199,SMALL(IF(订单数据录入!$B$2:$B$59&gt;=订单自定义查询!$D$2,IF(订单数据录入!$B$2:$B$59&lt;=订单自定义查询!$F$2,ROW(订单数据录入!$B$2:$B$59)-1,190),190),ROW(A23)))&amp;""</f>
        <v/>
      </c>
      <c r="B27" s="1" t="str">
        <f t="array" ref="B27">INDEX(订单数据录入!D$2:D$199,SMALL(IF(订单数据录入!$B$2:$B$59&gt;=订单自定义查询!$D$2,IF(订单数据录入!$B$2:$B$59&lt;=订单自定义查询!$F$2,ROW(订单数据录入!$B$2:$B$59)-1,190),190),ROW(B23)))&amp;""</f>
        <v/>
      </c>
      <c r="C27" s="1" t="str">
        <f t="array" ref="C27">INDEX(订单数据录入!F$2:F$199,SMALL(IF(订单数据录入!$B$2:$B$59&gt;=订单自定义查询!$D$2,IF(订单数据录入!$B$2:$B$59&lt;=订单自定义查询!$F$2,ROW(订单数据录入!$B$2:$B$59)-1,190),190),ROW(C23)))&amp;""</f>
        <v/>
      </c>
      <c r="D27" s="1" t="str">
        <f t="array" ref="D27">INDEX(订单数据录入!G$2:G$199,SMALL(IF(订单数据录入!$B$2:$B$59&gt;=订单自定义查询!$D$2,IF(订单数据录入!$B$2:$B$59&lt;=订单自定义查询!$F$2,ROW(订单数据录入!$B$2:$B$59)-1,190),190),ROW(D23)))&amp;""</f>
        <v/>
      </c>
      <c r="E27" s="1" t="str">
        <f t="array" ref="E27">INDEX(订单数据录入!H$2:H$199,SMALL(IF(订单数据录入!$B$2:$B$59&gt;=订单自定义查询!$D$2,IF(订单数据录入!$B$2:$B$59&lt;=订单自定义查询!$F$2,ROW(订单数据录入!$B$2:$B$59)-1,190),190),ROW(E23)))&amp;""</f>
        <v/>
      </c>
      <c r="F27" s="1" t="str">
        <f t="array" ref="F27">INDEX(订单数据录入!I$2:I$199,SMALL(IF(订单数据录入!$B$2:$B$59&gt;=订单自定义查询!$D$2,IF(订单数据录入!$B$2:$B$59&lt;=订单自定义查询!$F$2,ROW(订单数据录入!$B$2:$B$59)-1,190),190),ROW(F23)))&amp;""</f>
        <v/>
      </c>
    </row>
    <row r="28" spans="1:6" s="1" customFormat="1" ht="20.100000000000001" customHeight="1">
      <c r="A28" s="12"/>
      <c r="B28" s="1" t="str">
        <f t="array" ref="B28">INDEX(订单数据录入!D$2:D$199,SMALL(IF(订单数据录入!$B$2:$B$59&gt;=订单自定义查询!$D$2,IF(订单数据录入!$B$2:$B$59&lt;=订单自定义查询!$F$2,ROW(订单数据录入!$B$2:$B$59)-1,190),190),ROW(B24)))&amp;""</f>
        <v/>
      </c>
      <c r="C28" s="1" t="str">
        <f t="array" ref="C28">INDEX(订单数据录入!F$2:F$199,SMALL(IF(订单数据录入!$B$2:$B$59&gt;=订单自定义查询!$D$2,IF(订单数据录入!$B$2:$B$59&lt;=订单自定义查询!$F$2,ROW(订单数据录入!$B$2:$B$59)-1,190),190),ROW(C24)))&amp;""</f>
        <v/>
      </c>
      <c r="D28" s="1" t="str">
        <f t="array" ref="D28">INDEX(订单数据录入!G$2:G$199,SMALL(IF(订单数据录入!$B$2:$B$59&gt;=订单自定义查询!$D$2,IF(订单数据录入!$B$2:$B$59&lt;=订单自定义查询!$F$2,ROW(订单数据录入!$B$2:$B$59)-1,190),190),ROW(D24)))&amp;""</f>
        <v/>
      </c>
      <c r="E28" s="1" t="str">
        <f t="array" ref="E28">INDEX(订单数据录入!H$2:H$199,SMALL(IF(订单数据录入!$B$2:$B$59&gt;=订单自定义查询!$D$2,IF(订单数据录入!$B$2:$B$59&lt;=订单自定义查询!$F$2,ROW(订单数据录入!$B$2:$B$59)-1,190),190),ROW(E24)))&amp;""</f>
        <v/>
      </c>
      <c r="F28" s="1" t="str">
        <f t="array" ref="F28">INDEX(订单数据录入!I$2:I$199,SMALL(IF(订单数据录入!$B$2:$B$59&gt;=订单自定义查询!$D$2,IF(订单数据录入!$B$2:$B$59&lt;=订单自定义查询!$F$2,ROW(订单数据录入!$B$2:$B$59)-1,190),190),ROW(F24)))&amp;""</f>
        <v/>
      </c>
    </row>
    <row r="29" spans="1:6" ht="20.100000000000001" customHeight="1">
      <c r="A29" s="12"/>
      <c r="B29" s="1" t="str">
        <f t="array" ref="B29">INDEX(订单数据录入!D$2:D$199,SMALL(IF(订单数据录入!$B$2:$B$59&gt;=订单自定义查询!$D$2,IF(订单数据录入!$B$2:$B$59&lt;=订单自定义查询!$F$2,ROW(订单数据录入!$B$2:$B$59)-1,190),190),ROW(B27)))&amp;""</f>
        <v/>
      </c>
      <c r="C29" s="1" t="str">
        <f t="array" ref="C29">INDEX(订单数据录入!F$2:F$199,SMALL(IF(订单数据录入!$B$2:$B$59&gt;=订单自定义查询!$D$2,IF(订单数据录入!$B$2:$B$59&lt;=订单自定义查询!$F$2,ROW(订单数据录入!$B$2:$B$59)-1,190),190),ROW(C25)))&amp;""</f>
        <v/>
      </c>
      <c r="D29" s="1" t="str">
        <f t="array" ref="D29">INDEX(订单数据录入!G$2:G$199,SMALL(IF(订单数据录入!$B$2:$B$59&gt;=订单自定义查询!$D$2,IF(订单数据录入!$B$2:$B$59&lt;=订单自定义查询!$F$2,ROW(订单数据录入!$B$2:$B$59)-1,190),190),ROW(D25)))&amp;""</f>
        <v/>
      </c>
      <c r="E29" s="1" t="str">
        <f t="array" ref="E29">INDEX(订单数据录入!H$2:H$199,SMALL(IF(订单数据录入!$B$2:$B$59&gt;=订单自定义查询!$D$2,IF(订单数据录入!$B$2:$B$59&lt;=订单自定义查询!$F$2,ROW(订单数据录入!$B$2:$B$59)-1,190),190),ROW(E25)))&amp;""</f>
        <v/>
      </c>
      <c r="F29" s="1" t="str">
        <f t="array" ref="F29">INDEX(订单数据录入!I$2:I$199,SMALL(IF(订单数据录入!$B$2:$B$59&gt;=订单自定义查询!$D$2,IF(订单数据录入!$B$2:$B$59&lt;=订单自定义查询!$F$2,ROW(订单数据录入!$B$2:$B$59)-1,190),190),ROW(F25)))&amp;""</f>
        <v/>
      </c>
    </row>
    <row r="30" spans="1:6" ht="20.100000000000001" customHeight="1">
      <c r="A30" s="12"/>
      <c r="B30" s="1" t="str">
        <f t="array" ref="B30">INDEX(订单数据录入!D$2:D$199,SMALL(IF(订单数据录入!$B$2:$B$59&gt;=订单自定义查询!$D$2,IF(订单数据录入!$B$2:$B$59&lt;=订单自定义查询!$F$2,ROW(订单数据录入!$B$2:$B$59)-1,190),190),ROW(B28)))&amp;""</f>
        <v/>
      </c>
      <c r="C30" s="1" t="str">
        <f t="array" ref="C30">INDEX(订单数据录入!F$2:F$199,SMALL(IF(订单数据录入!$B$2:$B$59&gt;=订单自定义查询!$D$2,IF(订单数据录入!$B$2:$B$59&lt;=订单自定义查询!$F$2,ROW(订单数据录入!$B$2:$B$59)-1,190),190),ROW(C26)))&amp;""</f>
        <v/>
      </c>
      <c r="D30" s="1" t="str">
        <f t="array" ref="D30">INDEX(订单数据录入!G$2:G$199,SMALL(IF(订单数据录入!$B$2:$B$59&gt;=订单自定义查询!$D$2,IF(订单数据录入!$B$2:$B$59&lt;=订单自定义查询!$F$2,ROW(订单数据录入!$B$2:$B$59)-1,190),190),ROW(D26)))&amp;""</f>
        <v/>
      </c>
      <c r="E30" s="1" t="str">
        <f t="array" ref="E30">INDEX(订单数据录入!H$2:H$199,SMALL(IF(订单数据录入!$B$2:$B$59&gt;=订单自定义查询!$D$2,IF(订单数据录入!$B$2:$B$59&lt;=订单自定义查询!$F$2,ROW(订单数据录入!$B$2:$B$59)-1,190),190),ROW(E26)))&amp;""</f>
        <v/>
      </c>
      <c r="F30" s="1" t="str">
        <f t="array" ref="F30">INDEX(订单数据录入!I$2:I$199,SMALL(IF(订单数据录入!$B$2:$B$59&gt;=订单自定义查询!$D$2,IF(订单数据录入!$B$2:$B$59&lt;=订单自定义查询!$F$2,ROW(订单数据录入!$B$2:$B$59)-1,190),190),ROW(F26)))&amp;""</f>
        <v/>
      </c>
    </row>
    <row r="31" spans="1:6" ht="20.100000000000001" customHeight="1">
      <c r="A31" s="12"/>
      <c r="B31" s="2" t="str">
        <f t="array" ref="B31">INDEX(订单数据录入!D$2:D$199,SMALL(IF(订单数据录入!$B$2:$B$59&gt;=订单自定义查询!$D$2,IF(订单数据录入!$B$2:$B$59&lt;=订单自定义查询!$F$2,ROW(订单数据录入!$B$2:$B$59)-1,190),190),ROW(B27)))&amp;""</f>
        <v/>
      </c>
      <c r="C31" s="1" t="str">
        <f t="array" ref="C31">INDEX(订单数据录入!F$2:F$199,SMALL(IF(订单数据录入!$B$2:$B$59&gt;=订单自定义查询!$D$2,IF(订单数据录入!$B$2:$B$59&lt;=订单自定义查询!$F$2,ROW(订单数据录入!$B$2:$B$59)-1,190),190),ROW(C27)))&amp;""</f>
        <v/>
      </c>
      <c r="D31" s="1" t="str">
        <f t="array" ref="D31">INDEX(订单数据录入!G$2:G$199,SMALL(IF(订单数据录入!$B$2:$B$59&gt;=订单自定义查询!$D$2,IF(订单数据录入!$B$2:$B$59&lt;=订单自定义查询!$F$2,ROW(订单数据录入!$B$2:$B$59)-1,190),190),ROW(D27)))&amp;""</f>
        <v/>
      </c>
    </row>
    <row r="32" spans="1:6" ht="20.100000000000001" customHeight="1">
      <c r="A32" s="12"/>
      <c r="B32" s="2" t="str">
        <f t="array" ref="B32">INDEX(订单数据录入!D$2:D$199,SMALL(IF(订单数据录入!$B$2:$B$59&gt;=订单自定义查询!$D$2,IF(订单数据录入!$B$2:$B$59&lt;=订单自定义查询!$F$2,ROW(订单数据录入!$B$2:$B$59)-1,190),190),ROW(B28)))&amp;""</f>
        <v/>
      </c>
      <c r="C32" s="1" t="str">
        <f t="array" ref="C32">INDEX(订单数据录入!F$2:F$199,SMALL(IF(订单数据录入!$B$2:$B$59&gt;=订单自定义查询!$D$2,IF(订单数据录入!$B$2:$B$59&lt;=订单自定义查询!$F$2,ROW(订单数据录入!$B$2:$B$59)-1,190),190),ROW(C28)))&amp;""</f>
        <v/>
      </c>
      <c r="D32" s="1" t="str">
        <f t="array" ref="D32">INDEX(订单数据录入!G$2:G$199,SMALL(IF(订单数据录入!$B$2:$B$59&gt;=订单自定义查询!$D$2,IF(订单数据录入!$B$2:$B$59&lt;=订单自定义查询!$F$2,ROW(订单数据录入!$B$2:$B$59)-1,190),190),ROW(D28)))&amp;""</f>
        <v/>
      </c>
    </row>
    <row r="33" spans="2:4" ht="20.100000000000001" customHeight="1">
      <c r="B33" s="2" t="str">
        <f t="array" ref="B33">INDEX(订单数据录入!D$2:D$199,SMALL(IF(订单数据录入!$B$2:$B$59&gt;=订单自定义查询!$D$2,IF(订单数据录入!$B$2:$B$59&lt;=订单自定义查询!$F$2,ROW(订单数据录入!$B$2:$B$59)-1,190),190),ROW(B29)))&amp;""</f>
        <v/>
      </c>
      <c r="C33" s="1" t="str">
        <f t="array" ref="C33">INDEX(订单数据录入!F$2:F$199,SMALL(IF(订单数据录入!$B$2:$B$59&gt;=订单自定义查询!$D$2,IF(订单数据录入!$B$2:$B$59&lt;=订单自定义查询!$F$2,ROW(订单数据录入!$B$2:$B$59)-1,190),190),ROW(C29)))&amp;""</f>
        <v/>
      </c>
      <c r="D33" s="1" t="str">
        <f t="array" ref="D33">INDEX(订单数据录入!G$2:G$199,SMALL(IF(订单数据录入!$B$2:$B$59&gt;=订单自定义查询!$D$2,IF(订单数据录入!$B$2:$B$59&lt;=订单自定义查询!$F$2,ROW(订单数据录入!$B$2:$B$59)-1,190),190),ROW(D29)))&amp;""</f>
        <v/>
      </c>
    </row>
    <row r="34" spans="2:4" ht="20.100000000000001" customHeight="1">
      <c r="B34" s="2" t="str">
        <f t="array" ref="B34">INDEX(订单数据录入!D$2:D$199,SMALL(IF(订单数据录入!$B$2:$B$59&gt;=订单自定义查询!$D$2,IF(订单数据录入!$B$2:$B$59&lt;=订单自定义查询!$F$2,ROW(订单数据录入!$B$2:$B$59)-1,190),190),ROW(B30)))&amp;""</f>
        <v/>
      </c>
      <c r="C34" s="1" t="str">
        <f t="array" ref="C34">INDEX(订单数据录入!F$2:F$199,SMALL(IF(订单数据录入!$B$2:$B$59&gt;=订单自定义查询!$D$2,IF(订单数据录入!$B$2:$B$59&lt;=订单自定义查询!$F$2,ROW(订单数据录入!$B$2:$B$59)-1,190),190),ROW(C30)))&amp;""</f>
        <v/>
      </c>
    </row>
    <row r="35" spans="2:4" ht="20.100000000000001" customHeight="1">
      <c r="B35" s="2" t="str">
        <f t="array" ref="B35">INDEX(订单数据录入!D$2:D$199,SMALL(IF(订单数据录入!$B$2:$B$59&gt;=订单自定义查询!$D$2,IF(订单数据录入!$B$2:$B$59&lt;=订单自定义查询!$F$2,ROW(订单数据录入!$B$2:$B$59)-1,190),190),ROW(B31)))&amp;""</f>
        <v/>
      </c>
    </row>
    <row r="36" spans="2:4" ht="20.100000000000001" customHeight="1">
      <c r="B36" s="2" t="str">
        <f t="array" ref="B36">INDEX(订单数据录入!D$2:D$199,SMALL(IF(订单数据录入!$B$2:$B$59&gt;=订单自定义查询!$D$2,IF(订单数据录入!$B$2:$B$59&lt;=订单自定义查询!$F$2,ROW(订单数据录入!$B$2:$B$59)-1,190),190),ROW(B32)))&amp;""</f>
        <v/>
      </c>
    </row>
    <row r="37" spans="2:4" ht="20.100000000000001" customHeight="1">
      <c r="B37" s="2" t="str">
        <f t="array" ref="B37">INDEX(订单数据录入!D$2:D$199,SMALL(IF(订单数据录入!$B$2:$B$59&gt;=订单自定义查询!$D$2,IF(订单数据录入!$B$2:$B$59&lt;=订单自定义查询!$F$2,ROW(订单数据录入!$B$2:$B$59)-1,190),190),ROW(B33)))&amp;""</f>
        <v/>
      </c>
    </row>
  </sheetData>
  <mergeCells count="2">
    <mergeCell ref="A1:F1"/>
    <mergeCell ref="A2:B2"/>
  </mergeCells>
  <phoneticPr fontId="15" type="noConversion"/>
  <pageMargins left="0.75" right="0.75" top="1" bottom="1" header="0.5" footer="0.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主界面</vt:lpstr>
      <vt:lpstr>添加商品信息</vt:lpstr>
      <vt:lpstr>添加客户信息</vt:lpstr>
      <vt:lpstr>订单数据录入</vt:lpstr>
      <vt:lpstr>订单明细查询</vt:lpstr>
      <vt:lpstr>订单自定义查询</vt:lpstr>
      <vt:lpstr>amount</vt:lpstr>
      <vt:lpstr>q</vt:lpstr>
      <vt:lpstr>tabel1</vt:lpstr>
      <vt:lpstr>tabel2</vt:lpstr>
      <vt:lpstr>tabel3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1996-12-17T01:32:00Z</dcterms:created>
  <dcterms:modified xsi:type="dcterms:W3CDTF">2019-12-06T08:54:51Z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